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rk Lindberg\Desktop\"/>
    </mc:Choice>
  </mc:AlternateContent>
  <bookViews>
    <workbookView xWindow="0" yWindow="0" windowWidth="20430" windowHeight="7620"/>
  </bookViews>
  <sheets>
    <sheet name="Instructions" sheetId="6" r:id="rId1"/>
    <sheet name="Summary Dashboard" sheetId="5" r:id="rId2"/>
    <sheet name="Youth Roster" sheetId="2" r:id="rId3"/>
    <sheet name="Leader Roster" sheetId="3" r:id="rId4"/>
    <sheet name="Impact Reporting Aid" sheetId="4" r:id="rId5"/>
  </sheets>
  <calcPr calcId="171027"/>
</workbook>
</file>

<file path=xl/calcChain.xml><?xml version="1.0" encoding="utf-8"?>
<calcChain xmlns="http://schemas.openxmlformats.org/spreadsheetml/2006/main">
  <c r="C13" i="4" l="1"/>
  <c r="N14" i="4"/>
  <c r="M14" i="4"/>
  <c r="L14" i="4"/>
  <c r="K14" i="4"/>
  <c r="J14" i="4"/>
  <c r="I14" i="4"/>
  <c r="H14" i="4"/>
  <c r="G14" i="4"/>
  <c r="F14" i="4"/>
  <c r="E14" i="4"/>
  <c r="D14" i="4"/>
  <c r="C14" i="4"/>
  <c r="C3" i="4" l="1"/>
  <c r="D3" i="4"/>
  <c r="E3" i="4"/>
  <c r="F3" i="4"/>
  <c r="G3" i="4"/>
  <c r="H3" i="4"/>
  <c r="I3" i="4"/>
  <c r="J3" i="4"/>
  <c r="K3" i="4"/>
  <c r="L3" i="4"/>
  <c r="M3" i="4"/>
  <c r="N3" i="4"/>
  <c r="C4" i="4"/>
  <c r="D4" i="4"/>
  <c r="E4" i="4"/>
  <c r="F4" i="4"/>
  <c r="G4" i="4"/>
  <c r="H4" i="4"/>
  <c r="I4" i="4"/>
  <c r="J4" i="4"/>
  <c r="K4" i="4"/>
  <c r="L4" i="4"/>
  <c r="M4" i="4"/>
  <c r="N4" i="4"/>
  <c r="C5" i="4"/>
  <c r="D5" i="4"/>
  <c r="E5" i="4"/>
  <c r="F5" i="4"/>
  <c r="G5" i="4"/>
  <c r="H5" i="4"/>
  <c r="I5" i="4"/>
  <c r="J5" i="4"/>
  <c r="K5" i="4"/>
  <c r="L5" i="4"/>
  <c r="M5" i="4"/>
  <c r="N5" i="4"/>
  <c r="C6" i="4"/>
  <c r="D6" i="4"/>
  <c r="E6" i="4"/>
  <c r="F6" i="4"/>
  <c r="G6" i="4"/>
  <c r="H6" i="4"/>
  <c r="I6" i="4"/>
  <c r="J6" i="4"/>
  <c r="K6" i="4"/>
  <c r="L6" i="4"/>
  <c r="M6" i="4"/>
  <c r="N6" i="4"/>
  <c r="C8" i="4"/>
  <c r="D8" i="4"/>
  <c r="E8" i="4"/>
  <c r="F8" i="4"/>
  <c r="G8" i="4"/>
  <c r="H8" i="4"/>
  <c r="I8" i="4"/>
  <c r="J8" i="4"/>
  <c r="K8" i="4"/>
  <c r="L8" i="4"/>
  <c r="M8" i="4"/>
  <c r="N8" i="4"/>
  <c r="C9" i="4"/>
  <c r="C10" i="4"/>
  <c r="D10" i="4"/>
  <c r="E10" i="4"/>
  <c r="F10" i="4"/>
  <c r="G10" i="4"/>
  <c r="H10" i="4"/>
  <c r="I10" i="4"/>
  <c r="J10" i="4"/>
  <c r="K10" i="4"/>
  <c r="L10" i="4"/>
  <c r="M10" i="4"/>
  <c r="N10" i="4"/>
  <c r="D11" i="4"/>
  <c r="E11" i="4"/>
  <c r="F11" i="4"/>
  <c r="G11" i="4"/>
  <c r="H11" i="4"/>
  <c r="I11" i="4"/>
  <c r="J11" i="4"/>
  <c r="K11" i="4"/>
  <c r="L11" i="4"/>
  <c r="M11" i="4"/>
  <c r="N11" i="4"/>
  <c r="C17" i="4"/>
  <c r="D17" i="4"/>
  <c r="E17" i="4"/>
  <c r="F17" i="4"/>
  <c r="G17" i="4"/>
  <c r="H17" i="4"/>
  <c r="I17" i="4"/>
  <c r="J17" i="4"/>
  <c r="K17" i="4"/>
  <c r="L17" i="4"/>
  <c r="M17" i="4"/>
  <c r="N17" i="4"/>
  <c r="C18" i="4"/>
  <c r="D18" i="4"/>
  <c r="E18" i="4"/>
  <c r="F18" i="4"/>
  <c r="G18" i="4"/>
  <c r="H18" i="4"/>
  <c r="I18" i="4"/>
  <c r="J18" i="4"/>
  <c r="K18" i="4"/>
  <c r="L18" i="4"/>
  <c r="M18" i="4"/>
  <c r="N18" i="4"/>
  <c r="C19" i="4"/>
  <c r="D19" i="4"/>
  <c r="E19" i="4"/>
  <c r="F19" i="4"/>
  <c r="G19" i="4"/>
  <c r="H19" i="4"/>
  <c r="I19" i="4"/>
  <c r="J19" i="4"/>
  <c r="K19" i="4"/>
  <c r="L19" i="4"/>
  <c r="M19" i="4"/>
  <c r="N19" i="4"/>
  <c r="C20" i="4"/>
  <c r="D20" i="4"/>
  <c r="E20" i="4"/>
  <c r="F20" i="4"/>
  <c r="G20" i="4"/>
  <c r="H20" i="4"/>
  <c r="I20" i="4"/>
  <c r="J20" i="4"/>
  <c r="K20" i="4"/>
  <c r="L20" i="4"/>
  <c r="M20" i="4"/>
  <c r="N20" i="4"/>
  <c r="O6" i="4" l="1"/>
  <c r="O18" i="4"/>
  <c r="O10" i="4"/>
  <c r="O8" i="4"/>
  <c r="O3" i="4"/>
  <c r="O19" i="4"/>
  <c r="O4" i="4"/>
  <c r="O20" i="4"/>
  <c r="O5" i="4"/>
  <c r="O17" i="4"/>
  <c r="D9" i="4"/>
  <c r="E9" i="4" s="1"/>
  <c r="F9" i="4" s="1"/>
  <c r="G9" i="4" s="1"/>
  <c r="H9" i="4" s="1"/>
  <c r="I9" i="4" s="1"/>
  <c r="J9" i="4" s="1"/>
  <c r="K9" i="4" s="1"/>
  <c r="L9" i="4" s="1"/>
  <c r="M9" i="4" s="1"/>
  <c r="N9" i="4" s="1"/>
  <c r="B19" i="3"/>
  <c r="B19" i="5" l="1"/>
  <c r="B7" i="5"/>
  <c r="B13" i="5" l="1"/>
  <c r="C11" i="4" l="1"/>
  <c r="C12" i="4" s="1"/>
  <c r="O11" i="4" l="1"/>
  <c r="B10" i="5" s="1"/>
  <c r="B16" i="5" s="1"/>
  <c r="D12" i="4"/>
  <c r="E12" i="4" l="1"/>
  <c r="F12" i="4" l="1"/>
  <c r="G12" i="4" l="1"/>
  <c r="H12" i="4" l="1"/>
  <c r="I12" i="4" l="1"/>
  <c r="J12" i="4" l="1"/>
  <c r="K12" i="4" l="1"/>
  <c r="L12" i="4" l="1"/>
  <c r="M12" i="4" l="1"/>
  <c r="N12" i="4" l="1"/>
</calcChain>
</file>

<file path=xl/comments1.xml><?xml version="1.0" encoding="utf-8"?>
<comments xmlns="http://schemas.openxmlformats.org/spreadsheetml/2006/main">
  <authors>
    <author>Kevin Bussema</author>
  </authors>
  <commentList>
    <comment ref="A2" authorId="0" shapeId="0">
      <text>
        <r>
          <rPr>
            <sz val="9"/>
            <color indexed="81"/>
            <rFont val="Tahoma"/>
            <family val="2"/>
          </rPr>
          <t>Remember to delete example entry once you understand how to properly enter data into this worksheet.</t>
        </r>
      </text>
    </comment>
  </commentList>
</comments>
</file>

<file path=xl/comments2.xml><?xml version="1.0" encoding="utf-8"?>
<comments xmlns="http://schemas.openxmlformats.org/spreadsheetml/2006/main">
  <authors>
    <author>Kevin Bussema</author>
  </authors>
  <commentList>
    <comment ref="A2" authorId="0" shapeId="0">
      <text>
        <r>
          <rPr>
            <sz val="9"/>
            <color indexed="81"/>
            <rFont val="Tahoma"/>
            <family val="2"/>
          </rPr>
          <t xml:space="preserve">Remember to delete example entries once you understand how to properly enter data in this worksheet.
</t>
        </r>
      </text>
    </comment>
    <comment ref="B19" authorId="0" shapeId="0">
      <text>
        <r>
          <rPr>
            <sz val="9"/>
            <color indexed="81"/>
            <rFont val="Tahoma"/>
            <family val="2"/>
          </rPr>
          <t>See Youth Roster to add Core Team members and For Additional Detail of Specific Young Leaders</t>
        </r>
      </text>
    </comment>
  </commentList>
</comments>
</file>

<file path=xl/sharedStrings.xml><?xml version="1.0" encoding="utf-8"?>
<sst xmlns="http://schemas.openxmlformats.org/spreadsheetml/2006/main" count="91" uniqueCount="77">
  <si>
    <t>Last Name</t>
  </si>
  <si>
    <t>First Name</t>
  </si>
  <si>
    <t>Email</t>
  </si>
  <si>
    <t>Phone</t>
  </si>
  <si>
    <t>Address</t>
  </si>
  <si>
    <t>City</t>
  </si>
  <si>
    <t>State</t>
  </si>
  <si>
    <t>Zip</t>
  </si>
  <si>
    <t>Shanna</t>
  </si>
  <si>
    <t>123 Bellows Ave</t>
  </si>
  <si>
    <t>Columbus</t>
  </si>
  <si>
    <t>OH</t>
  </si>
  <si>
    <t>Jessica</t>
  </si>
  <si>
    <t>108 S Glendon Ave</t>
  </si>
  <si>
    <t>Michael</t>
  </si>
  <si>
    <t>46 Wisconsin Ave</t>
  </si>
  <si>
    <t>July</t>
  </si>
  <si>
    <t>Sept</t>
  </si>
  <si>
    <t>Oct</t>
  </si>
  <si>
    <t>Nov</t>
  </si>
  <si>
    <t>Dec</t>
  </si>
  <si>
    <t>Jan</t>
  </si>
  <si>
    <t>Feb</t>
  </si>
  <si>
    <t>Mar</t>
  </si>
  <si>
    <t>Apr</t>
  </si>
  <si>
    <t>May</t>
  </si>
  <si>
    <t>June</t>
  </si>
  <si>
    <t>Aug</t>
  </si>
  <si>
    <t>YFC Leaders</t>
  </si>
  <si>
    <t>Full Time</t>
  </si>
  <si>
    <t>Part Time</t>
  </si>
  <si>
    <t>Volunteer</t>
  </si>
  <si>
    <t>Young Leader on a Core Team</t>
  </si>
  <si>
    <t>Kids Connected</t>
  </si>
  <si>
    <t>Kids known to be lost and Christ is being shared</t>
  </si>
  <si>
    <t>Kids Transformed by God</t>
  </si>
  <si>
    <t>Kids who are in a discipleship relationship</t>
  </si>
  <si>
    <t>Kids in conversational relationship with a leader</t>
  </si>
  <si>
    <t>Names given to a leader</t>
  </si>
  <si>
    <t>Date Added to Roster</t>
  </si>
  <si>
    <t>Date Conversation Relationship Began</t>
  </si>
  <si>
    <t>Name of Leader in Conversational Relationship (optional)</t>
  </si>
  <si>
    <t>Date relationship became Authentic Christ-sharing and kid was known to be lost</t>
  </si>
  <si>
    <t>Name of Leader in ACR (optional)</t>
  </si>
  <si>
    <t>Totals</t>
  </si>
  <si>
    <t>Date of First Time Decision to Follow Jesus</t>
  </si>
  <si>
    <t>Date of Discipleship Relationship</t>
  </si>
  <si>
    <t>Date of Local Fellowship</t>
  </si>
  <si>
    <t>Date of ACR with Lost Friend</t>
  </si>
  <si>
    <t>Name of Discipler</t>
  </si>
  <si>
    <t>Date added to Core Team</t>
  </si>
  <si>
    <t>Date Added To Roster</t>
  </si>
  <si>
    <t>FT</t>
  </si>
  <si>
    <t>Vol</t>
  </si>
  <si>
    <t>Number of Leaders (YTD)</t>
  </si>
  <si>
    <t>Number of Lost Kids in an Authentic Christ Sharing Relationship (YTD)</t>
  </si>
  <si>
    <t>Ratio of Lost Kids in ACR per Leader</t>
  </si>
  <si>
    <t>Example</t>
  </si>
  <si>
    <t>Status (FT, PT, Vol)</t>
  </si>
  <si>
    <t>User Information Guide</t>
  </si>
  <si>
    <t>* This tool is intended for use during the 2016/2017 fiscal year.  The embedded forumlas and related tabs are specifically designed for use during the 2016/2017 fiscal year.  Future fiscal years will require an updated version of the Beta Tool.</t>
  </si>
  <si>
    <t>* Summary Dashboard - This tab is designed for visual understanding of several key metrics related to ministry site health and growth.  This tab will update automatically as you maintain updated rosters of youth and leaders.</t>
  </si>
  <si>
    <t>*This tool is designed to be used per ministry site reported in Impact.  This tool does not need to be shared with anyone other than those you choose.  Official reporting is still required via Impact as this tool is designed to aid that action.</t>
  </si>
  <si>
    <t>* Youth Roster - Keep an updated roster of names and reportable milestones.  It is important that you enter a corresponding date, as they act as the trigger point for forumlas, the Impact Reporting Aid and the Summary Dashboard.  Review example entries to ensure understanding.</t>
  </si>
  <si>
    <t>*Leader Roster - Keep an updated roster of names, related information and leader status.  It is important to list leader status abbreviated as FT (Full Time), PT (Part Time) or Vol (Volunteer).  These specific abreviations are the trigger point for formulas, the Impact Reporting Aid and the Summary Dashboard. Review example entries to ensure understanding.</t>
  </si>
  <si>
    <t>*Impact Reporting Aid - This worksheet will provide the appropriate reportable numbers to be entered into the Impact System on a monthly basis.  These numbers will only be accurate if you enter information appropriately on the Youth and Leader Roster worksheets.</t>
  </si>
  <si>
    <t>*Tip - Remember to enter the name of every kid given to a leader through ongoing ministry efforts with the corresponding date, even if you don't have complete information (first/last, address etc).  In addition, remember to add the names of lost kids in relationship with a Core Team member to your Youth Roster and record dates for corresponding milestones, just as any other relationship with a leader.</t>
  </si>
  <si>
    <t>Number of Kids Who Have Given Their Name to a Leader (YTD)</t>
  </si>
  <si>
    <t>Number of First-Time Decisions to Follow Jesus (YTD)</t>
  </si>
  <si>
    <t>Kids who have made first time decisions to become followers of Christ</t>
  </si>
  <si>
    <t>2016/2017</t>
  </si>
  <si>
    <t># of Young Leaders on a Core Team as of 7/1/2016</t>
  </si>
  <si>
    <t>jessicastaff@email.com</t>
  </si>
  <si>
    <t>michaelvolunteer@email.com</t>
  </si>
  <si>
    <t>Kids involved in a local fellowship</t>
  </si>
  <si>
    <t>Kids who have entered into one or more Authentic Christ-sharing relationships with a lost friend</t>
  </si>
  <si>
    <t>Beta Tool v1.2.1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</si>
</sst>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rgb="FF000000"/>
      <name val="Calibri"/>
    </font>
    <font>
      <b/>
      <sz val="11"/>
      <color rgb="FF000000"/>
      <name val="Calibri"/>
      <family val="2"/>
    </font>
    <font>
      <sz val="11"/>
      <color rgb="FF000000"/>
      <name val="Calibri"/>
      <family val="2"/>
    </font>
    <font>
      <sz val="9"/>
      <color indexed="81"/>
      <name val="Tahoma"/>
      <family val="2"/>
    </font>
    <font>
      <i/>
      <sz val="11"/>
      <color rgb="FF7F7F7F"/>
      <name val="Calibri"/>
      <family val="2"/>
      <scheme val="minor"/>
    </font>
    <font>
      <sz val="11"/>
      <color rgb="FF000000"/>
      <name val="Avenir Next"/>
      <family val="2"/>
    </font>
    <font>
      <sz val="14"/>
      <color rgb="FF000000"/>
      <name val="Avenir Next"/>
      <family val="2"/>
    </font>
    <font>
      <b/>
      <sz val="18"/>
      <color rgb="FF000000"/>
      <name val="Avenir Next"/>
      <family val="2"/>
    </font>
  </fonts>
  <fills count="8">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NumberFormat="1"/>
    <xf numFmtId="0" fontId="2" fillId="0" borderId="0" xfId="0" applyFont="1"/>
    <xf numFmtId="0" fontId="0" fillId="2" borderId="0" xfId="0" applyFill="1" applyAlignment="1">
      <alignment horizontal="center" vertical="center" wrapText="1"/>
    </xf>
    <xf numFmtId="0" fontId="1" fillId="6" borderId="0" xfId="0" applyFont="1" applyFill="1" applyAlignment="1">
      <alignment horizontal="center" vertical="top"/>
    </xf>
    <xf numFmtId="0" fontId="0" fillId="6" borderId="0" xfId="0" applyFill="1" applyAlignment="1">
      <alignment horizontal="center" vertical="top"/>
    </xf>
    <xf numFmtId="0" fontId="0" fillId="6" borderId="0" xfId="0" applyFill="1"/>
    <xf numFmtId="0" fontId="0" fillId="6" borderId="0" xfId="0" applyNumberFormat="1" applyFill="1"/>
    <xf numFmtId="0" fontId="1" fillId="2" borderId="0" xfId="0" applyFont="1" applyFill="1" applyAlignment="1">
      <alignment horizontal="center" wrapText="1"/>
    </xf>
    <xf numFmtId="0" fontId="1" fillId="4" borderId="0" xfId="0" applyFont="1" applyFill="1" applyAlignment="1">
      <alignment horizontal="center" vertical="center" wrapText="1"/>
    </xf>
    <xf numFmtId="0" fontId="0" fillId="7" borderId="0" xfId="0" applyFill="1" applyAlignment="1">
      <alignment horizontal="center" vertical="center" wrapText="1"/>
    </xf>
    <xf numFmtId="0" fontId="1" fillId="7" borderId="0" xfId="0" applyFont="1" applyFill="1" applyAlignment="1">
      <alignment horizontal="center" vertical="center" wrapText="1"/>
    </xf>
    <xf numFmtId="2" fontId="1" fillId="5"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wrapText="1"/>
    </xf>
    <xf numFmtId="0" fontId="2" fillId="0" borderId="1" xfId="0" applyFont="1" applyBorder="1" applyAlignment="1" applyProtection="1">
      <alignment wrapText="1"/>
    </xf>
    <xf numFmtId="0" fontId="0" fillId="0" borderId="1" xfId="0" applyBorder="1" applyProtection="1"/>
    <xf numFmtId="0" fontId="1" fillId="6"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 xfId="0" applyFont="1" applyBorder="1" applyAlignment="1" applyProtection="1">
      <alignment wrapText="1"/>
      <protection locked="0"/>
    </xf>
    <xf numFmtId="0" fontId="1"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horizontal="center" vertical="top"/>
      <protection locked="0"/>
    </xf>
    <xf numFmtId="14" fontId="1" fillId="6" borderId="1" xfId="0" applyNumberFormat="1" applyFont="1" applyFill="1" applyBorder="1" applyAlignment="1" applyProtection="1">
      <alignment horizontal="center" vertical="top" wrapText="1"/>
    </xf>
    <xf numFmtId="14" fontId="1" fillId="6" borderId="1" xfId="0" applyNumberFormat="1" applyFont="1" applyFill="1" applyBorder="1" applyAlignment="1" applyProtection="1">
      <alignment wrapText="1"/>
    </xf>
    <xf numFmtId="14" fontId="0" fillId="0" borderId="1" xfId="0" applyNumberFormat="1" applyBorder="1" applyAlignment="1" applyProtection="1">
      <alignment wrapText="1"/>
      <protection locked="0"/>
    </xf>
    <xf numFmtId="14" fontId="0" fillId="0" borderId="1" xfId="0" applyNumberFormat="1" applyBorder="1" applyProtection="1">
      <protection locked="0"/>
    </xf>
    <xf numFmtId="0" fontId="2" fillId="6" borderId="1" xfId="0" applyFont="1" applyFill="1" applyBorder="1" applyAlignment="1" applyProtection="1">
      <alignment horizontal="center" vertical="top" wrapText="1"/>
    </xf>
    <xf numFmtId="49" fontId="2" fillId="0" borderId="1" xfId="0" applyNumberFormat="1" applyFont="1" applyBorder="1" applyAlignment="1" applyProtection="1">
      <alignment wrapText="1"/>
      <protection locked="0"/>
    </xf>
    <xf numFmtId="49" fontId="0" fillId="0" borderId="1" xfId="0" applyNumberFormat="1" applyBorder="1" applyProtection="1">
      <protection locked="0"/>
    </xf>
    <xf numFmtId="49" fontId="1" fillId="6" borderId="1" xfId="0" applyNumberFormat="1" applyFont="1" applyFill="1" applyBorder="1" applyAlignment="1" applyProtection="1">
      <alignment horizontal="center" wrapText="1"/>
    </xf>
    <xf numFmtId="0" fontId="5" fillId="0" borderId="0" xfId="0" applyFont="1"/>
    <xf numFmtId="0" fontId="5" fillId="6" borderId="0" xfId="0" applyFont="1" applyFill="1" applyBorder="1" applyAlignment="1" applyProtection="1">
      <alignment horizontal="center" vertical="top" wrapText="1"/>
      <protection locked="0"/>
    </xf>
    <xf numFmtId="0" fontId="5" fillId="0" borderId="0" xfId="0" applyFont="1" applyAlignment="1">
      <alignment wrapText="1"/>
    </xf>
    <xf numFmtId="0" fontId="6" fillId="6" borderId="0" xfId="0" applyFont="1" applyFill="1" applyBorder="1" applyAlignment="1" applyProtection="1">
      <alignment horizontal="center" vertical="top" wrapText="1"/>
      <protection locked="0"/>
    </xf>
    <xf numFmtId="0" fontId="7" fillId="6" borderId="0" xfId="0" applyFont="1" applyFill="1" applyBorder="1" applyAlignment="1" applyProtection="1">
      <alignment horizontal="center" vertical="center" wrapText="1"/>
      <protection locked="0"/>
    </xf>
    <xf numFmtId="0" fontId="4" fillId="0" borderId="0" xfId="1"/>
    <xf numFmtId="0" fontId="0" fillId="5" borderId="0" xfId="0" applyFill="1" applyAlignment="1">
      <alignment horizontal="center" wrapText="1"/>
    </xf>
    <xf numFmtId="0" fontId="0" fillId="0" borderId="0" xfId="0" applyBorder="1" applyProtection="1">
      <protection locked="0"/>
    </xf>
    <xf numFmtId="0" fontId="1" fillId="0" borderId="0" xfId="0" applyFont="1" applyFill="1" applyBorder="1" applyAlignment="1" applyProtection="1">
      <alignment wrapText="1"/>
      <protection locked="0"/>
    </xf>
    <xf numFmtId="0" fontId="1" fillId="6" borderId="0" xfId="0" applyFont="1" applyFill="1" applyAlignment="1">
      <alignment horizontal="left" vertical="top" wrapText="1"/>
    </xf>
    <xf numFmtId="0" fontId="1" fillId="6" borderId="0" xfId="0" applyFont="1" applyFill="1" applyAlignment="1">
      <alignment horizontal="center"/>
    </xf>
    <xf numFmtId="0" fontId="0" fillId="0" borderId="0" xfId="0" applyProtection="1">
      <protection locked="0"/>
    </xf>
  </cellXfs>
  <cellStyles count="2">
    <cellStyle name="Explanatory Text" xfId="1" builtinId="5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New Leaders Added Each Month</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'Impact Reporting Aid'!$B$3</c:f>
              <c:strCache>
                <c:ptCount val="1"/>
                <c:pt idx="0">
                  <c:v>Full Time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Aid'!$D$3:$N$3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F7-4121-8281-559EC0F8A4A0}"/>
            </c:ext>
          </c:extLst>
        </c:ser>
        <c:ser>
          <c:idx val="1"/>
          <c:order val="1"/>
          <c:tx>
            <c:strRef>
              <c:f>'Impact Reporting Aid'!$B$4</c:f>
              <c:strCache>
                <c:ptCount val="1"/>
                <c:pt idx="0">
                  <c:v>Part Time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Aid'!$D$4:$N$4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12F7-4121-8281-559EC0F8A4A0}"/>
            </c:ext>
          </c:extLst>
        </c:ser>
        <c:ser>
          <c:idx val="2"/>
          <c:order val="2"/>
          <c:tx>
            <c:strRef>
              <c:f>'Impact Reporting Aid'!$B$5</c:f>
              <c:strCache>
                <c:ptCount val="1"/>
                <c:pt idx="0">
                  <c:v>Volunteer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Aid'!$D$5:$N$5</c:f>
              <c:numCache>
                <c:formatCode>General</c:formatCode>
                <c:ptCount val="11"/>
                <c:pt idx="0">
                  <c:v>1</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2F7-4121-8281-559EC0F8A4A0}"/>
            </c:ext>
          </c:extLst>
        </c:ser>
        <c:ser>
          <c:idx val="3"/>
          <c:order val="3"/>
          <c:tx>
            <c:strRef>
              <c:f>'Impact Reporting Aid'!$B$6</c:f>
              <c:strCache>
                <c:ptCount val="1"/>
                <c:pt idx="0">
                  <c:v>Young Leader on a Core Team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Aid'!$D$6:$N$6</c:f>
              <c:numCache>
                <c:formatCode>General</c:formatCode>
                <c:ptCount val="11"/>
                <c:pt idx="0">
                  <c:v>0</c:v>
                </c:pt>
                <c:pt idx="1">
                  <c:v>0</c:v>
                </c:pt>
                <c:pt idx="2">
                  <c:v>0</c:v>
                </c:pt>
                <c:pt idx="3">
                  <c:v>0</c:v>
                </c:pt>
                <c:pt idx="4">
                  <c:v>0</c:v>
                </c:pt>
                <c:pt idx="5">
                  <c:v>0</c:v>
                </c:pt>
                <c:pt idx="6">
                  <c:v>0</c:v>
                </c:pt>
                <c:pt idx="7">
                  <c:v>0</c:v>
                </c:pt>
                <c:pt idx="8">
                  <c:v>0</c:v>
                </c:pt>
                <c:pt idx="9">
                  <c:v>0</c:v>
                </c:pt>
                <c:pt idx="10">
                  <c:v>1</c:v>
                </c:pt>
              </c:numCache>
            </c:numRef>
          </c:val>
          <c:smooth val="0"/>
          <c:extLst>
            <c:ext xmlns:c16="http://schemas.microsoft.com/office/drawing/2014/chart" uri="{C3380CC4-5D6E-409C-BE32-E72D297353CC}">
              <c16:uniqueId val="{00000003-12F7-4121-8281-559EC0F8A4A0}"/>
            </c:ext>
          </c:extLst>
        </c:ser>
        <c:dLbls>
          <c:showLegendKey val="0"/>
          <c:showVal val="0"/>
          <c:showCatName val="0"/>
          <c:showSerName val="0"/>
          <c:showPercent val="0"/>
          <c:showBubbleSize val="0"/>
        </c:dLbls>
        <c:axId val="1081348943"/>
        <c:axId val="1081348527"/>
        <c:axId val="1082226511"/>
      </c:line3DChart>
      <c:catAx>
        <c:axId val="1081348943"/>
        <c:scaling>
          <c:orientation val="minMax"/>
        </c:scaling>
        <c:delete val="0"/>
        <c:axPos val="b"/>
        <c:numFmt formatCode="General" sourceLinked="1"/>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auto val="1"/>
        <c:lblAlgn val="ctr"/>
        <c:lblOffset val="100"/>
        <c:noMultiLvlLbl val="0"/>
      </c:catAx>
      <c:valAx>
        <c:axId val="1081348527"/>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943"/>
        <c:crosses val="autoZero"/>
        <c:crossBetween val="between"/>
      </c:valAx>
      <c:serAx>
        <c:axId val="1082226511"/>
        <c:scaling>
          <c:orientation val="minMax"/>
        </c:scaling>
        <c:delete val="0"/>
        <c:axPos val="b"/>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of Known Names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Aid'!$C$9:$N$9</c:f>
              <c:numCache>
                <c:formatCode>General</c:formatCode>
                <c:ptCount val="12"/>
                <c:pt idx="0">
                  <c:v>0</c:v>
                </c:pt>
                <c:pt idx="1">
                  <c:v>1</c:v>
                </c:pt>
                <c:pt idx="2">
                  <c:v>1</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2D15-4AF1-8C51-B6EF351A0FFE}"/>
            </c:ext>
          </c:extLst>
        </c:ser>
        <c:dLbls>
          <c:showLegendKey val="0"/>
          <c:showVal val="1"/>
          <c:showCatName val="0"/>
          <c:showSerName val="0"/>
          <c:showPercent val="0"/>
          <c:showBubbleSize val="0"/>
        </c:dLbls>
        <c:gapWidth val="150"/>
        <c:shape val="box"/>
        <c:axId val="1498901583"/>
        <c:axId val="1498896591"/>
        <c:axId val="0"/>
      </c:bar3DChart>
      <c:catAx>
        <c:axId val="1498901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98896591"/>
        <c:crosses val="autoZero"/>
        <c:auto val="1"/>
        <c:lblAlgn val="ctr"/>
        <c:lblOffset val="100"/>
        <c:noMultiLvlLbl val="0"/>
      </c:catAx>
      <c:valAx>
        <c:axId val="1498896591"/>
        <c:scaling>
          <c:orientation val="minMax"/>
        </c:scaling>
        <c:delete val="1"/>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crossAx val="1498901583"/>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of Kids in Authentic Christ-Sharing Relationship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Aid'!$C$12:$N$12</c:f>
              <c:numCache>
                <c:formatCode>General</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AA2D-4E22-8174-C813FCA4EEDE}"/>
            </c:ext>
          </c:extLst>
        </c:ser>
        <c:dLbls>
          <c:showLegendKey val="0"/>
          <c:showVal val="0"/>
          <c:showCatName val="0"/>
          <c:showSerName val="0"/>
          <c:showPercent val="0"/>
          <c:showBubbleSize val="0"/>
        </c:dLbls>
        <c:gapWidth val="150"/>
        <c:shape val="box"/>
        <c:axId val="1199162527"/>
        <c:axId val="1199162111"/>
        <c:axId val="0"/>
      </c:bar3DChart>
      <c:catAx>
        <c:axId val="1199162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111"/>
        <c:crosses val="autoZero"/>
        <c:auto val="1"/>
        <c:lblAlgn val="ctr"/>
        <c:lblOffset val="100"/>
        <c:noMultiLvlLbl val="0"/>
      </c:catAx>
      <c:valAx>
        <c:axId val="1199162111"/>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527"/>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9525</xdr:rowOff>
    </xdr:from>
    <xdr:to>
      <xdr:col>12</xdr:col>
      <xdr:colOff>600075</xdr:colOff>
      <xdr:row>10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10</xdr:row>
      <xdr:rowOff>95250</xdr:rowOff>
    </xdr:from>
    <xdr:to>
      <xdr:col>8</xdr:col>
      <xdr:colOff>19050</xdr:colOff>
      <xdr:row>20</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10</xdr:row>
      <xdr:rowOff>95250</xdr:rowOff>
    </xdr:from>
    <xdr:to>
      <xdr:col>13</xdr:col>
      <xdr:colOff>0</xdr:colOff>
      <xdr:row>20</xdr:row>
      <xdr:rowOff>190499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528633</xdr:colOff>
      <xdr:row>4</xdr:row>
      <xdr:rowOff>19049</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3709982" cy="781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defaultColWidth="9.125" defaultRowHeight="14.25"/>
  <cols>
    <col min="1" max="1" width="120.625" style="38" customWidth="1"/>
    <col min="2" max="16384" width="9.125" style="36"/>
  </cols>
  <sheetData>
    <row r="1" spans="1:2" ht="33.75" customHeight="1">
      <c r="A1" s="40" t="s">
        <v>76</v>
      </c>
    </row>
    <row r="2" spans="1:2" ht="33.75" customHeight="1">
      <c r="A2" s="40" t="s">
        <v>70</v>
      </c>
    </row>
    <row r="3" spans="1:2" ht="18">
      <c r="A3" s="39" t="s">
        <v>59</v>
      </c>
    </row>
    <row r="4" spans="1:2">
      <c r="A4" s="37"/>
    </row>
    <row r="5" spans="1:2" ht="28.5">
      <c r="A5" s="37" t="s">
        <v>60</v>
      </c>
    </row>
    <row r="6" spans="1:2" ht="28.5">
      <c r="A6" s="37" t="s">
        <v>62</v>
      </c>
    </row>
    <row r="7" spans="1:2" ht="28.5">
      <c r="A7" s="37" t="s">
        <v>61</v>
      </c>
    </row>
    <row r="8" spans="1:2">
      <c r="A8" s="37"/>
    </row>
    <row r="9" spans="1:2" ht="28.5">
      <c r="A9" s="37" t="s">
        <v>63</v>
      </c>
    </row>
    <row r="10" spans="1:2">
      <c r="A10" s="37"/>
    </row>
    <row r="11" spans="1:2" ht="42.75">
      <c r="A11" s="37" t="s">
        <v>64</v>
      </c>
    </row>
    <row r="12" spans="1:2" ht="15">
      <c r="A12" s="37"/>
      <c r="B12" s="41"/>
    </row>
    <row r="13" spans="1:2" ht="28.5">
      <c r="A13" s="37" t="s">
        <v>65</v>
      </c>
    </row>
    <row r="14" spans="1:2">
      <c r="A14" s="37"/>
    </row>
    <row r="15" spans="1:2" ht="42.75">
      <c r="A15" s="37" t="s">
        <v>66</v>
      </c>
    </row>
    <row r="16" spans="1:2">
      <c r="A16" s="37"/>
    </row>
  </sheetData>
  <sheetProtection algorithmName="SHA-512" hashValue="FazUWy/GX2UI3EEEAR/ae32FAtn6MZD7YXXqt9gYQc346pCQunPKRGbYjHDCFPXCnI4BFELhmiZbH24S1G0Dlg==" saltValue="nFC+ElMxuIxfUmLjSd/FvQ=="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showGridLines="0" showRowColHeaders="0" zoomScale="102" zoomScaleNormal="102" workbookViewId="0">
      <selection activeCell="M24" sqref="M24"/>
    </sheetView>
  </sheetViews>
  <sheetFormatPr defaultColWidth="9.125" defaultRowHeight="15"/>
  <cols>
    <col min="1" max="1" width="9.125" style="1"/>
    <col min="2" max="2" width="38.625" style="1" customWidth="1"/>
    <col min="3" max="16384" width="9.125" style="1"/>
  </cols>
  <sheetData>
    <row r="6" spans="2:2" ht="30">
      <c r="B6" s="6" t="s">
        <v>67</v>
      </c>
    </row>
    <row r="7" spans="2:2">
      <c r="B7" s="11">
        <f>'Impact Reporting Aid'!O8</f>
        <v>1</v>
      </c>
    </row>
    <row r="9" spans="2:2" ht="30">
      <c r="B9" s="17" t="s">
        <v>55</v>
      </c>
    </row>
    <row r="10" spans="2:2">
      <c r="B10" s="18">
        <f>'Impact Reporting Aid'!O11</f>
        <v>1</v>
      </c>
    </row>
    <row r="12" spans="2:2">
      <c r="B12" s="16" t="s">
        <v>54</v>
      </c>
    </row>
    <row r="13" spans="2:2">
      <c r="B13" s="12">
        <f>'Impact Reporting Aid'!O3+'Impact Reporting Aid'!O4+'Impact Reporting Aid'!O5+'Impact Reporting Aid'!O6</f>
        <v>3</v>
      </c>
    </row>
    <row r="15" spans="2:2">
      <c r="B15" s="42" t="s">
        <v>56</v>
      </c>
    </row>
    <row r="16" spans="2:2">
      <c r="B16" s="15">
        <f>B10/B13</f>
        <v>0.33333333333333331</v>
      </c>
    </row>
    <row r="18" spans="2:2" ht="30">
      <c r="B18" s="13" t="s">
        <v>68</v>
      </c>
    </row>
    <row r="19" spans="2:2">
      <c r="B19" s="14">
        <f>'Impact Reporting Aid'!O17</f>
        <v>1</v>
      </c>
    </row>
  </sheetData>
  <sheetProtection algorithmName="SHA-512" hashValue="BQocTAfahzB83Q4Kzoqr/mrdVS0EzxxayvrhQqKCc/WfWMOiZp49SFMDJ50gRcxjvbIEP50g04UtE0h/aDvPFw==" saltValue="OlmaAK6GaLWl976MvNiCSw==" spinCount="100000" sheet="1" objects="1" scenarios="1" selectLockedCells="1" selectUnlockedCells="1"/>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4"/>
  <sheetViews>
    <sheetView topLeftCell="H1" workbookViewId="0">
      <selection activeCell="H2" sqref="H2"/>
    </sheetView>
  </sheetViews>
  <sheetFormatPr defaultColWidth="9.125" defaultRowHeight="15"/>
  <cols>
    <col min="1" max="1" width="12.875" style="24" customWidth="1"/>
    <col min="2" max="2" width="13.875" style="24" customWidth="1"/>
    <col min="3" max="3" width="11.125" style="31" customWidth="1"/>
    <col min="4" max="4" width="12.75" style="31" customWidth="1"/>
    <col min="5" max="5" width="16.25" style="24" customWidth="1"/>
    <col min="6" max="6" width="11.875" style="31" customWidth="1"/>
    <col min="7" max="7" width="17.375" style="24" customWidth="1"/>
    <col min="8" max="8" width="11.25" style="31" customWidth="1"/>
    <col min="9" max="9" width="14" style="31" customWidth="1"/>
    <col min="10" max="10" width="17.375" style="24" customWidth="1"/>
    <col min="11" max="11" width="11.625" style="31" customWidth="1"/>
    <col min="12" max="13" width="10.625" style="31" customWidth="1"/>
    <col min="14" max="14" width="16.125" style="24" customWidth="1"/>
    <col min="15" max="15" width="16.375" style="24" customWidth="1"/>
    <col min="16" max="16" width="17.375" style="24" customWidth="1"/>
    <col min="17" max="17" width="12.125" style="24" customWidth="1"/>
    <col min="18" max="18" width="8.25" style="24" customWidth="1"/>
    <col min="19" max="19" width="7.375" style="24" customWidth="1"/>
    <col min="20" max="16384" width="9.125" style="24"/>
  </cols>
  <sheetData>
    <row r="1" spans="1:19" s="27" customFormat="1" ht="120">
      <c r="A1" s="26" t="s">
        <v>0</v>
      </c>
      <c r="B1" s="26" t="s">
        <v>1</v>
      </c>
      <c r="C1" s="28" t="s">
        <v>39</v>
      </c>
      <c r="D1" s="28" t="s">
        <v>40</v>
      </c>
      <c r="E1" s="32" t="s">
        <v>41</v>
      </c>
      <c r="F1" s="28" t="s">
        <v>42</v>
      </c>
      <c r="G1" s="32" t="s">
        <v>43</v>
      </c>
      <c r="H1" s="28" t="s">
        <v>45</v>
      </c>
      <c r="I1" s="28" t="s">
        <v>46</v>
      </c>
      <c r="J1" s="32" t="s">
        <v>49</v>
      </c>
      <c r="K1" s="28" t="s">
        <v>47</v>
      </c>
      <c r="L1" s="28" t="s">
        <v>48</v>
      </c>
      <c r="M1" s="28" t="s">
        <v>50</v>
      </c>
      <c r="N1" s="26" t="s">
        <v>2</v>
      </c>
      <c r="O1" s="26" t="s">
        <v>3</v>
      </c>
      <c r="P1" s="26" t="s">
        <v>4</v>
      </c>
      <c r="Q1" s="26" t="s">
        <v>5</v>
      </c>
      <c r="R1" s="26" t="s">
        <v>6</v>
      </c>
      <c r="S1" s="26" t="s">
        <v>7</v>
      </c>
    </row>
    <row r="2" spans="1:19">
      <c r="A2" s="23" t="s">
        <v>57</v>
      </c>
      <c r="B2" s="23" t="s">
        <v>8</v>
      </c>
      <c r="C2" s="30">
        <v>42583</v>
      </c>
      <c r="D2" s="30">
        <v>42584</v>
      </c>
      <c r="E2" s="23"/>
      <c r="F2" s="30">
        <v>42647</v>
      </c>
      <c r="G2" s="23"/>
      <c r="H2" s="30">
        <v>42767</v>
      </c>
      <c r="I2" s="30">
        <v>42781</v>
      </c>
      <c r="J2" s="23"/>
      <c r="K2" s="30">
        <v>42795</v>
      </c>
      <c r="L2" s="30">
        <v>42856</v>
      </c>
      <c r="M2" s="30">
        <v>42901</v>
      </c>
      <c r="N2" s="23"/>
      <c r="O2" s="23">
        <v>5551212</v>
      </c>
      <c r="P2" s="23" t="s">
        <v>9</v>
      </c>
      <c r="Q2" s="23" t="s">
        <v>10</v>
      </c>
      <c r="R2" s="23" t="s">
        <v>11</v>
      </c>
      <c r="S2" s="23">
        <v>43222</v>
      </c>
    </row>
    <row r="3" spans="1:19">
      <c r="A3" s="23"/>
      <c r="B3" s="23"/>
      <c r="C3" s="30"/>
      <c r="D3" s="30"/>
      <c r="E3" s="23"/>
      <c r="F3" s="30"/>
      <c r="G3" s="23"/>
      <c r="H3" s="30"/>
      <c r="I3" s="30"/>
      <c r="J3" s="23"/>
      <c r="K3" s="30"/>
      <c r="L3" s="30"/>
      <c r="M3" s="30"/>
      <c r="N3" s="23"/>
      <c r="O3" s="23"/>
      <c r="P3" s="23"/>
      <c r="Q3" s="23"/>
      <c r="R3" s="23"/>
      <c r="S3" s="23"/>
    </row>
    <row r="4" spans="1:19">
      <c r="A4" s="23"/>
      <c r="B4" s="23"/>
      <c r="C4" s="30"/>
      <c r="D4" s="30"/>
      <c r="E4" s="23"/>
      <c r="F4" s="30"/>
      <c r="G4" s="23"/>
      <c r="H4" s="30"/>
      <c r="I4" s="30"/>
      <c r="J4" s="23"/>
      <c r="K4" s="30"/>
      <c r="L4" s="30"/>
      <c r="M4" s="30"/>
      <c r="N4" s="23"/>
      <c r="O4" s="23"/>
      <c r="P4" s="23"/>
      <c r="Q4" s="23"/>
      <c r="R4" s="23"/>
      <c r="S4" s="23"/>
    </row>
    <row r="5" spans="1:19">
      <c r="A5" s="23"/>
      <c r="B5" s="23"/>
      <c r="C5" s="30"/>
      <c r="D5" s="30"/>
      <c r="E5" s="23"/>
      <c r="F5" s="30"/>
      <c r="G5" s="23"/>
      <c r="H5" s="30"/>
      <c r="I5" s="30"/>
      <c r="J5" s="23"/>
      <c r="K5" s="30"/>
      <c r="L5" s="30"/>
      <c r="M5" s="30"/>
      <c r="N5" s="23"/>
      <c r="O5" s="23"/>
      <c r="P5" s="23"/>
      <c r="Q5" s="23"/>
      <c r="R5" s="23"/>
      <c r="S5" s="23"/>
    </row>
    <row r="6" spans="1:19">
      <c r="A6" s="23"/>
      <c r="B6" s="23"/>
      <c r="C6" s="30"/>
      <c r="D6" s="30"/>
      <c r="E6" s="23"/>
      <c r="F6" s="30"/>
      <c r="G6" s="23"/>
      <c r="H6" s="30"/>
      <c r="I6" s="30"/>
      <c r="J6" s="23"/>
      <c r="K6" s="30"/>
      <c r="L6" s="30"/>
      <c r="M6" s="30"/>
      <c r="N6" s="23"/>
      <c r="O6" s="23"/>
      <c r="P6" s="23"/>
      <c r="Q6" s="23"/>
      <c r="R6" s="23"/>
      <c r="S6" s="23"/>
    </row>
    <row r="7" spans="1:19">
      <c r="A7" s="23"/>
      <c r="B7" s="23"/>
      <c r="C7" s="30"/>
      <c r="D7" s="30"/>
      <c r="E7" s="23"/>
      <c r="F7" s="30"/>
      <c r="G7" s="23"/>
      <c r="H7" s="30"/>
      <c r="I7" s="30"/>
      <c r="J7" s="23"/>
      <c r="K7" s="30"/>
      <c r="L7" s="30"/>
      <c r="M7" s="30"/>
      <c r="N7" s="23"/>
      <c r="O7" s="23"/>
      <c r="P7" s="23"/>
      <c r="Q7" s="23"/>
      <c r="R7" s="23"/>
      <c r="S7" s="23"/>
    </row>
    <row r="8" spans="1:19">
      <c r="A8" s="23"/>
      <c r="B8" s="23"/>
      <c r="C8" s="30"/>
      <c r="D8" s="30"/>
      <c r="E8" s="23"/>
      <c r="F8" s="30"/>
      <c r="G8" s="23"/>
      <c r="H8" s="30"/>
      <c r="I8" s="30"/>
      <c r="J8" s="23"/>
      <c r="K8" s="30"/>
      <c r="L8" s="30"/>
      <c r="M8" s="30"/>
      <c r="N8" s="23"/>
      <c r="O8" s="23"/>
      <c r="P8" s="23"/>
      <c r="Q8" s="23"/>
      <c r="R8" s="23"/>
      <c r="S8" s="23"/>
    </row>
    <row r="9" spans="1:19">
      <c r="A9" s="23"/>
      <c r="B9" s="23"/>
      <c r="C9" s="30"/>
      <c r="D9" s="30"/>
      <c r="E9" s="23"/>
      <c r="F9" s="30"/>
      <c r="G9" s="23"/>
      <c r="H9" s="30"/>
      <c r="I9" s="30"/>
      <c r="J9" s="23"/>
      <c r="K9" s="30"/>
      <c r="L9" s="30"/>
      <c r="M9" s="30"/>
      <c r="N9" s="23"/>
      <c r="O9" s="23"/>
      <c r="P9" s="23"/>
      <c r="Q9" s="23"/>
      <c r="R9" s="23"/>
      <c r="S9" s="23"/>
    </row>
    <row r="10" spans="1:19">
      <c r="A10" s="23"/>
      <c r="B10" s="23"/>
      <c r="C10" s="30"/>
      <c r="D10" s="30"/>
      <c r="E10" s="23"/>
      <c r="F10" s="30"/>
      <c r="G10" s="23"/>
      <c r="H10" s="30"/>
      <c r="I10" s="30"/>
      <c r="J10" s="23"/>
      <c r="K10" s="30"/>
      <c r="L10" s="30"/>
      <c r="M10" s="30"/>
      <c r="N10" s="23"/>
      <c r="O10" s="23"/>
      <c r="P10" s="23"/>
      <c r="Q10" s="23"/>
      <c r="R10" s="23"/>
      <c r="S10" s="23"/>
    </row>
    <row r="11" spans="1:19">
      <c r="A11" s="23"/>
      <c r="B11" s="23"/>
      <c r="C11" s="30"/>
      <c r="D11" s="30"/>
      <c r="E11" s="23"/>
      <c r="F11" s="30"/>
      <c r="G11" s="23"/>
      <c r="H11" s="30"/>
      <c r="I11" s="30"/>
      <c r="J11" s="23"/>
      <c r="K11" s="30"/>
      <c r="L11" s="30"/>
      <c r="M11" s="30"/>
      <c r="N11" s="23"/>
      <c r="O11" s="23"/>
      <c r="P11" s="23"/>
      <c r="Q11" s="23"/>
      <c r="R11" s="23"/>
      <c r="S11" s="23"/>
    </row>
    <row r="12" spans="1:19">
      <c r="A12" s="23"/>
      <c r="B12" s="23"/>
      <c r="C12" s="30"/>
      <c r="D12" s="30"/>
      <c r="E12" s="23"/>
      <c r="F12" s="30"/>
      <c r="G12" s="23"/>
      <c r="H12" s="30"/>
      <c r="I12" s="30"/>
      <c r="J12" s="23"/>
      <c r="K12" s="30"/>
      <c r="L12" s="30"/>
      <c r="M12" s="30"/>
      <c r="N12" s="23"/>
      <c r="O12" s="23"/>
      <c r="P12" s="23"/>
      <c r="Q12" s="23"/>
      <c r="R12" s="23"/>
      <c r="S12" s="23"/>
    </row>
    <row r="13" spans="1:19">
      <c r="A13" s="23"/>
      <c r="B13" s="23"/>
      <c r="C13" s="30"/>
      <c r="D13" s="30"/>
      <c r="E13" s="23"/>
      <c r="F13" s="30"/>
      <c r="G13" s="23"/>
      <c r="H13" s="30"/>
      <c r="I13" s="30"/>
      <c r="J13" s="23"/>
      <c r="K13" s="30"/>
      <c r="L13" s="30"/>
      <c r="M13" s="30"/>
      <c r="N13" s="23"/>
      <c r="O13" s="23"/>
      <c r="P13" s="23"/>
      <c r="Q13" s="23"/>
      <c r="R13" s="23"/>
      <c r="S13" s="23"/>
    </row>
    <row r="14" spans="1:19">
      <c r="A14" s="23"/>
      <c r="B14" s="23"/>
      <c r="C14" s="30"/>
      <c r="D14" s="30"/>
      <c r="E14" s="23"/>
      <c r="F14" s="30"/>
      <c r="G14" s="23"/>
      <c r="H14" s="30"/>
      <c r="I14" s="30"/>
      <c r="J14" s="23"/>
      <c r="K14" s="30"/>
      <c r="L14" s="30"/>
      <c r="M14" s="30"/>
      <c r="N14" s="23"/>
      <c r="O14" s="23"/>
      <c r="P14" s="23"/>
      <c r="Q14" s="23"/>
      <c r="R14" s="23"/>
      <c r="S14" s="23"/>
    </row>
    <row r="15" spans="1:19">
      <c r="A15" s="23"/>
      <c r="B15" s="23"/>
      <c r="C15" s="30"/>
      <c r="D15" s="30"/>
      <c r="E15" s="23"/>
      <c r="F15" s="30"/>
      <c r="G15" s="23"/>
      <c r="H15" s="30"/>
      <c r="I15" s="30"/>
      <c r="J15" s="23"/>
      <c r="K15" s="30"/>
      <c r="L15" s="30"/>
      <c r="M15" s="30"/>
      <c r="N15" s="23"/>
      <c r="O15" s="23"/>
      <c r="P15" s="23"/>
      <c r="Q15" s="23"/>
      <c r="R15" s="23"/>
      <c r="S15" s="23"/>
    </row>
    <row r="16" spans="1:19">
      <c r="A16" s="23"/>
      <c r="B16" s="23"/>
      <c r="C16" s="30"/>
      <c r="D16" s="30"/>
      <c r="E16" s="23"/>
      <c r="F16" s="30"/>
      <c r="G16" s="23"/>
      <c r="H16" s="30"/>
      <c r="I16" s="30"/>
      <c r="J16" s="23"/>
      <c r="K16" s="30"/>
      <c r="L16" s="30"/>
      <c r="M16" s="30"/>
      <c r="N16" s="23"/>
      <c r="O16" s="23"/>
      <c r="P16" s="23"/>
      <c r="Q16" s="23"/>
      <c r="R16" s="23"/>
      <c r="S16" s="23"/>
    </row>
    <row r="17" spans="1:19">
      <c r="A17" s="23"/>
      <c r="B17" s="23"/>
      <c r="C17" s="30"/>
      <c r="D17" s="30"/>
      <c r="E17" s="23"/>
      <c r="F17" s="30"/>
      <c r="G17" s="23"/>
      <c r="H17" s="30"/>
      <c r="I17" s="30"/>
      <c r="J17" s="23"/>
      <c r="K17" s="30"/>
      <c r="L17" s="30"/>
      <c r="M17" s="30"/>
      <c r="N17" s="23"/>
      <c r="O17" s="23"/>
      <c r="P17" s="23"/>
      <c r="Q17" s="23"/>
      <c r="R17" s="23"/>
      <c r="S17" s="23"/>
    </row>
    <row r="18" spans="1:19">
      <c r="A18" s="23"/>
      <c r="B18" s="23"/>
      <c r="C18" s="30"/>
      <c r="D18" s="30"/>
      <c r="E18" s="23"/>
      <c r="F18" s="30"/>
      <c r="G18" s="23"/>
      <c r="H18" s="30"/>
      <c r="I18" s="30"/>
      <c r="J18" s="23"/>
      <c r="K18" s="30"/>
      <c r="L18" s="30"/>
      <c r="M18" s="30"/>
      <c r="N18" s="23"/>
      <c r="O18" s="23"/>
      <c r="P18" s="23"/>
      <c r="Q18" s="23"/>
      <c r="R18" s="23"/>
      <c r="S18" s="23"/>
    </row>
    <row r="19" spans="1:19">
      <c r="A19" s="23"/>
      <c r="B19" s="23"/>
      <c r="C19" s="30"/>
      <c r="D19" s="30"/>
      <c r="E19" s="23"/>
      <c r="F19" s="30"/>
      <c r="G19" s="23"/>
      <c r="H19" s="30"/>
      <c r="I19" s="30"/>
      <c r="J19" s="23"/>
      <c r="K19" s="30"/>
      <c r="L19" s="30"/>
      <c r="M19" s="30"/>
      <c r="N19" s="23"/>
      <c r="O19" s="23"/>
      <c r="P19" s="23"/>
      <c r="Q19" s="23"/>
      <c r="R19" s="23"/>
      <c r="S19" s="23"/>
    </row>
    <row r="20" spans="1:19">
      <c r="A20" s="23"/>
      <c r="B20" s="23"/>
      <c r="C20" s="30"/>
      <c r="D20" s="30"/>
      <c r="E20" s="23"/>
      <c r="F20" s="30"/>
      <c r="G20" s="23"/>
      <c r="H20" s="30"/>
      <c r="I20" s="30"/>
      <c r="J20" s="23"/>
      <c r="K20" s="30"/>
      <c r="L20" s="30"/>
      <c r="M20" s="30"/>
      <c r="N20" s="23"/>
      <c r="O20" s="23"/>
      <c r="P20" s="23"/>
      <c r="Q20" s="23"/>
      <c r="R20" s="23"/>
      <c r="S20" s="23"/>
    </row>
    <row r="21" spans="1:19">
      <c r="A21" s="23"/>
      <c r="B21" s="23"/>
      <c r="C21" s="30"/>
      <c r="D21" s="30"/>
      <c r="E21" s="23"/>
      <c r="F21" s="30"/>
      <c r="G21" s="23"/>
      <c r="H21" s="30"/>
      <c r="I21" s="30"/>
      <c r="J21" s="23"/>
      <c r="K21" s="30"/>
      <c r="L21" s="30"/>
      <c r="M21" s="30"/>
      <c r="N21" s="23"/>
      <c r="O21" s="23"/>
      <c r="P21" s="23"/>
      <c r="Q21" s="23"/>
      <c r="R21" s="23"/>
      <c r="S21" s="23"/>
    </row>
    <row r="22" spans="1:19">
      <c r="A22" s="23"/>
      <c r="B22" s="23"/>
      <c r="C22" s="30"/>
      <c r="D22" s="30"/>
      <c r="E22" s="23"/>
      <c r="F22" s="30"/>
      <c r="G22" s="23"/>
      <c r="H22" s="30"/>
      <c r="I22" s="30"/>
      <c r="J22" s="23"/>
      <c r="K22" s="30"/>
      <c r="L22" s="30"/>
      <c r="M22" s="30"/>
      <c r="N22" s="23"/>
      <c r="O22" s="23"/>
      <c r="P22" s="23"/>
      <c r="Q22" s="23"/>
      <c r="R22" s="23"/>
      <c r="S22" s="23"/>
    </row>
    <row r="23" spans="1:19">
      <c r="A23" s="23"/>
      <c r="B23" s="23"/>
      <c r="C23" s="30"/>
      <c r="D23" s="30"/>
      <c r="E23" s="23"/>
      <c r="F23" s="30"/>
      <c r="G23" s="23"/>
      <c r="H23" s="30"/>
      <c r="I23" s="30"/>
      <c r="J23" s="23"/>
      <c r="K23" s="30"/>
      <c r="L23" s="30"/>
      <c r="M23" s="30"/>
      <c r="N23" s="23"/>
      <c r="O23" s="23"/>
      <c r="P23" s="23"/>
      <c r="Q23" s="23"/>
      <c r="R23" s="23"/>
      <c r="S23" s="23"/>
    </row>
    <row r="24" spans="1:19">
      <c r="A24" s="23"/>
      <c r="B24" s="23"/>
      <c r="C24" s="30"/>
      <c r="D24" s="30"/>
      <c r="E24" s="23"/>
      <c r="F24" s="30"/>
      <c r="G24" s="23"/>
      <c r="H24" s="30"/>
      <c r="I24" s="30"/>
      <c r="J24" s="23"/>
      <c r="K24" s="30"/>
      <c r="L24" s="30"/>
      <c r="M24" s="30"/>
      <c r="N24" s="23"/>
      <c r="O24" s="23"/>
      <c r="P24" s="23"/>
      <c r="Q24" s="23"/>
      <c r="R24" s="23"/>
      <c r="S24" s="23"/>
    </row>
    <row r="25" spans="1:19">
      <c r="A25" s="23"/>
      <c r="B25" s="23"/>
      <c r="C25" s="30"/>
      <c r="D25" s="30"/>
      <c r="E25" s="23"/>
      <c r="F25" s="30"/>
      <c r="G25" s="23"/>
      <c r="H25" s="30"/>
      <c r="I25" s="30"/>
      <c r="J25" s="23"/>
      <c r="K25" s="30"/>
      <c r="L25" s="30"/>
      <c r="M25" s="30"/>
      <c r="N25" s="23"/>
      <c r="O25" s="23"/>
      <c r="P25" s="23"/>
      <c r="Q25" s="23"/>
      <c r="R25" s="23"/>
      <c r="S25" s="23"/>
    </row>
    <row r="26" spans="1:19">
      <c r="A26" s="23"/>
      <c r="B26" s="23"/>
      <c r="C26" s="30"/>
      <c r="D26" s="30"/>
      <c r="E26" s="23"/>
      <c r="F26" s="30"/>
      <c r="G26" s="23"/>
      <c r="H26" s="30"/>
      <c r="I26" s="30"/>
      <c r="J26" s="23"/>
      <c r="K26" s="30"/>
      <c r="L26" s="30"/>
      <c r="M26" s="30"/>
      <c r="N26" s="23"/>
      <c r="O26" s="23"/>
      <c r="P26" s="23"/>
      <c r="Q26" s="23"/>
      <c r="R26" s="23"/>
      <c r="S26" s="23"/>
    </row>
    <row r="27" spans="1:19">
      <c r="A27" s="23"/>
      <c r="B27" s="23"/>
      <c r="C27" s="30"/>
      <c r="D27" s="30"/>
      <c r="E27" s="23"/>
      <c r="F27" s="30"/>
      <c r="G27" s="23"/>
      <c r="H27" s="30"/>
      <c r="I27" s="30"/>
      <c r="J27" s="23"/>
      <c r="K27" s="30"/>
      <c r="L27" s="30"/>
      <c r="M27" s="30"/>
      <c r="N27" s="23"/>
      <c r="O27" s="23"/>
      <c r="P27" s="23"/>
      <c r="Q27" s="23"/>
      <c r="R27" s="23"/>
      <c r="S27" s="23"/>
    </row>
    <row r="28" spans="1:19">
      <c r="A28" s="23"/>
      <c r="B28" s="23"/>
      <c r="C28" s="30"/>
      <c r="D28" s="30"/>
      <c r="E28" s="23"/>
      <c r="F28" s="30"/>
      <c r="G28" s="23"/>
      <c r="H28" s="30"/>
      <c r="I28" s="30"/>
      <c r="J28" s="23"/>
      <c r="K28" s="30"/>
      <c r="L28" s="30"/>
      <c r="M28" s="30"/>
      <c r="N28" s="23"/>
      <c r="O28" s="23"/>
      <c r="P28" s="23"/>
      <c r="Q28" s="23"/>
      <c r="R28" s="23"/>
      <c r="S28" s="23"/>
    </row>
    <row r="29" spans="1:19">
      <c r="A29" s="23"/>
      <c r="B29" s="23"/>
      <c r="C29" s="30"/>
      <c r="D29" s="30"/>
      <c r="E29" s="23"/>
      <c r="F29" s="30"/>
      <c r="G29" s="23"/>
      <c r="H29" s="30"/>
      <c r="I29" s="30"/>
      <c r="J29" s="23"/>
      <c r="K29" s="30"/>
      <c r="L29" s="30"/>
      <c r="M29" s="30"/>
      <c r="N29" s="23"/>
      <c r="O29" s="23"/>
      <c r="P29" s="23"/>
      <c r="Q29" s="23"/>
      <c r="R29" s="23"/>
      <c r="S29" s="23"/>
    </row>
    <row r="30" spans="1:19">
      <c r="A30" s="23"/>
      <c r="B30" s="23"/>
      <c r="C30" s="30"/>
      <c r="D30" s="30"/>
      <c r="E30" s="23"/>
      <c r="F30" s="30"/>
      <c r="G30" s="23"/>
      <c r="H30" s="30"/>
      <c r="I30" s="30"/>
      <c r="J30" s="23"/>
      <c r="K30" s="30"/>
      <c r="L30" s="30"/>
      <c r="M30" s="30"/>
      <c r="N30" s="23"/>
      <c r="O30" s="23"/>
      <c r="P30" s="23"/>
      <c r="Q30" s="23"/>
      <c r="R30" s="23"/>
      <c r="S30" s="23"/>
    </row>
    <row r="31" spans="1:19">
      <c r="A31" s="23"/>
      <c r="B31" s="23"/>
      <c r="C31" s="30"/>
      <c r="D31" s="30"/>
      <c r="E31" s="23"/>
      <c r="F31" s="30"/>
      <c r="G31" s="23"/>
      <c r="H31" s="30"/>
      <c r="I31" s="30"/>
      <c r="J31" s="23"/>
      <c r="K31" s="30"/>
      <c r="L31" s="30"/>
      <c r="M31" s="30"/>
      <c r="N31" s="23"/>
      <c r="O31" s="23"/>
      <c r="P31" s="23"/>
      <c r="Q31" s="23"/>
      <c r="R31" s="23"/>
      <c r="S31" s="23"/>
    </row>
    <row r="32" spans="1:19">
      <c r="A32" s="23"/>
      <c r="B32" s="23"/>
      <c r="C32" s="30"/>
      <c r="D32" s="30"/>
      <c r="E32" s="23"/>
      <c r="F32" s="30"/>
      <c r="G32" s="23"/>
      <c r="H32" s="30"/>
      <c r="I32" s="30"/>
      <c r="J32" s="23"/>
      <c r="K32" s="30"/>
      <c r="L32" s="30"/>
      <c r="M32" s="30"/>
      <c r="N32" s="23"/>
      <c r="O32" s="23"/>
      <c r="P32" s="23"/>
      <c r="Q32" s="23"/>
      <c r="R32" s="23"/>
      <c r="S32" s="23"/>
    </row>
    <row r="33" spans="1:19">
      <c r="A33" s="23"/>
      <c r="B33" s="23"/>
      <c r="C33" s="30"/>
      <c r="D33" s="30"/>
      <c r="E33" s="23"/>
      <c r="F33" s="30"/>
      <c r="G33" s="23"/>
      <c r="H33" s="30"/>
      <c r="I33" s="30"/>
      <c r="J33" s="23"/>
      <c r="K33" s="30"/>
      <c r="L33" s="30"/>
      <c r="M33" s="30"/>
      <c r="N33" s="23"/>
      <c r="O33" s="23"/>
      <c r="P33" s="23"/>
      <c r="Q33" s="23"/>
      <c r="R33" s="23"/>
      <c r="S33" s="23"/>
    </row>
    <row r="34" spans="1:19">
      <c r="A34" s="23"/>
      <c r="B34" s="23"/>
      <c r="C34" s="30"/>
      <c r="D34" s="30"/>
      <c r="E34" s="23"/>
      <c r="F34" s="30"/>
      <c r="G34" s="23"/>
      <c r="H34" s="30"/>
      <c r="I34" s="30"/>
      <c r="J34" s="23"/>
      <c r="K34" s="30"/>
      <c r="L34" s="30"/>
      <c r="M34" s="30"/>
      <c r="N34" s="23"/>
      <c r="O34" s="23"/>
      <c r="P34" s="23"/>
      <c r="Q34" s="23"/>
      <c r="R34" s="23"/>
      <c r="S34" s="23"/>
    </row>
    <row r="35" spans="1:19">
      <c r="A35" s="23"/>
      <c r="B35" s="23"/>
      <c r="C35" s="30"/>
      <c r="D35" s="30"/>
      <c r="E35" s="23"/>
      <c r="F35" s="30"/>
      <c r="G35" s="23"/>
      <c r="H35" s="30"/>
      <c r="I35" s="30"/>
      <c r="J35" s="23"/>
      <c r="K35" s="30"/>
      <c r="L35" s="30"/>
      <c r="M35" s="30"/>
      <c r="N35" s="23"/>
      <c r="O35" s="23"/>
      <c r="P35" s="23"/>
      <c r="Q35" s="23"/>
      <c r="R35" s="23"/>
      <c r="S35" s="23"/>
    </row>
    <row r="36" spans="1:19">
      <c r="A36" s="23"/>
      <c r="B36" s="23"/>
      <c r="C36" s="30"/>
      <c r="D36" s="30"/>
      <c r="E36" s="23"/>
      <c r="F36" s="30"/>
      <c r="G36" s="23"/>
      <c r="H36" s="30"/>
      <c r="I36" s="30"/>
      <c r="J36" s="23"/>
      <c r="K36" s="30"/>
      <c r="L36" s="30"/>
      <c r="M36" s="30"/>
      <c r="N36" s="23"/>
      <c r="O36" s="23"/>
      <c r="P36" s="23"/>
      <c r="Q36" s="23"/>
      <c r="R36" s="23"/>
      <c r="S36" s="23"/>
    </row>
    <row r="37" spans="1:19">
      <c r="A37" s="23"/>
      <c r="B37" s="23"/>
      <c r="C37" s="30"/>
      <c r="D37" s="30"/>
      <c r="E37" s="23"/>
      <c r="F37" s="30"/>
      <c r="G37" s="23"/>
      <c r="H37" s="30"/>
      <c r="I37" s="30"/>
      <c r="J37" s="23"/>
      <c r="K37" s="30"/>
      <c r="L37" s="30"/>
      <c r="M37" s="30"/>
      <c r="N37" s="23"/>
      <c r="O37" s="23"/>
      <c r="P37" s="23"/>
      <c r="Q37" s="23"/>
      <c r="R37" s="23"/>
      <c r="S37" s="23"/>
    </row>
    <row r="38" spans="1:19">
      <c r="A38" s="23"/>
      <c r="B38" s="23"/>
      <c r="C38" s="30"/>
      <c r="D38" s="30"/>
      <c r="E38" s="23"/>
      <c r="F38" s="30"/>
      <c r="G38" s="23"/>
      <c r="H38" s="30"/>
      <c r="I38" s="30"/>
      <c r="J38" s="23"/>
      <c r="K38" s="30"/>
      <c r="L38" s="30"/>
      <c r="M38" s="30"/>
      <c r="N38" s="23"/>
      <c r="O38" s="23"/>
      <c r="P38" s="23"/>
      <c r="Q38" s="23"/>
      <c r="R38" s="23"/>
      <c r="S38" s="23"/>
    </row>
    <row r="39" spans="1:19">
      <c r="A39" s="23"/>
      <c r="B39" s="23"/>
      <c r="C39" s="30"/>
      <c r="D39" s="30"/>
      <c r="E39" s="23"/>
      <c r="F39" s="30"/>
      <c r="G39" s="23"/>
      <c r="H39" s="30"/>
      <c r="I39" s="30"/>
      <c r="J39" s="23"/>
      <c r="K39" s="30"/>
      <c r="L39" s="30"/>
      <c r="M39" s="30"/>
      <c r="N39" s="23"/>
      <c r="O39" s="23"/>
      <c r="P39" s="23"/>
      <c r="Q39" s="23"/>
      <c r="R39" s="23"/>
      <c r="S39" s="23"/>
    </row>
    <row r="40" spans="1:19">
      <c r="A40" s="23"/>
      <c r="B40" s="23"/>
      <c r="C40" s="30"/>
      <c r="D40" s="30"/>
      <c r="E40" s="23"/>
      <c r="F40" s="30"/>
      <c r="G40" s="23"/>
      <c r="H40" s="30"/>
      <c r="I40" s="30"/>
      <c r="J40" s="23"/>
      <c r="K40" s="30"/>
      <c r="L40" s="30"/>
      <c r="M40" s="30"/>
      <c r="N40" s="23"/>
      <c r="O40" s="23"/>
      <c r="P40" s="23"/>
      <c r="Q40" s="23"/>
      <c r="R40" s="23"/>
      <c r="S40" s="23"/>
    </row>
    <row r="41" spans="1:19">
      <c r="A41" s="23"/>
      <c r="B41" s="23"/>
      <c r="C41" s="30"/>
      <c r="D41" s="30"/>
      <c r="E41" s="23"/>
      <c r="F41" s="30"/>
      <c r="G41" s="23"/>
      <c r="H41" s="30"/>
      <c r="I41" s="30"/>
      <c r="J41" s="23"/>
      <c r="K41" s="30"/>
      <c r="L41" s="30"/>
      <c r="M41" s="30"/>
      <c r="N41" s="23"/>
      <c r="O41" s="23"/>
      <c r="P41" s="23"/>
      <c r="Q41" s="23"/>
      <c r="R41" s="23"/>
      <c r="S41" s="23"/>
    </row>
    <row r="42" spans="1:19">
      <c r="A42" s="23"/>
      <c r="B42" s="23"/>
      <c r="C42" s="30"/>
      <c r="D42" s="30"/>
      <c r="E42" s="23"/>
      <c r="F42" s="30"/>
      <c r="G42" s="23"/>
      <c r="H42" s="30"/>
      <c r="I42" s="30"/>
      <c r="J42" s="23"/>
      <c r="K42" s="30"/>
      <c r="L42" s="30"/>
      <c r="M42" s="30"/>
      <c r="N42" s="23"/>
      <c r="O42" s="23"/>
      <c r="P42" s="23"/>
      <c r="Q42" s="23"/>
      <c r="R42" s="23"/>
      <c r="S42" s="23"/>
    </row>
    <row r="43" spans="1:19">
      <c r="A43" s="23"/>
      <c r="B43" s="23"/>
      <c r="C43" s="30"/>
      <c r="D43" s="30"/>
      <c r="E43" s="23"/>
      <c r="F43" s="30"/>
      <c r="G43" s="23"/>
      <c r="H43" s="30"/>
      <c r="I43" s="30"/>
      <c r="J43" s="23"/>
      <c r="K43" s="30"/>
      <c r="L43" s="30"/>
      <c r="M43" s="30"/>
      <c r="N43" s="23"/>
      <c r="O43" s="23"/>
      <c r="P43" s="23"/>
      <c r="Q43" s="23"/>
      <c r="R43" s="23"/>
      <c r="S43" s="23"/>
    </row>
    <row r="44" spans="1:19">
      <c r="A44" s="23"/>
      <c r="B44" s="23"/>
      <c r="C44" s="30"/>
      <c r="D44" s="30"/>
      <c r="E44" s="23"/>
      <c r="F44" s="30"/>
      <c r="G44" s="23"/>
      <c r="H44" s="30"/>
      <c r="I44" s="30"/>
      <c r="J44" s="23"/>
      <c r="K44" s="30"/>
      <c r="L44" s="30"/>
      <c r="M44" s="30"/>
      <c r="N44" s="23"/>
      <c r="O44" s="23"/>
      <c r="P44" s="23"/>
      <c r="Q44" s="23"/>
      <c r="R44" s="23"/>
      <c r="S44" s="23"/>
    </row>
    <row r="45" spans="1:19">
      <c r="A45" s="23"/>
      <c r="B45" s="23"/>
      <c r="C45" s="30"/>
      <c r="D45" s="30"/>
      <c r="E45" s="23"/>
      <c r="F45" s="30"/>
      <c r="G45" s="23"/>
      <c r="H45" s="30"/>
      <c r="I45" s="30"/>
      <c r="J45" s="23"/>
      <c r="K45" s="30"/>
      <c r="L45" s="30"/>
      <c r="M45" s="30"/>
      <c r="N45" s="23"/>
      <c r="O45" s="23"/>
      <c r="P45" s="23"/>
      <c r="Q45" s="23"/>
      <c r="R45" s="23"/>
      <c r="S45" s="23"/>
    </row>
    <row r="46" spans="1:19">
      <c r="A46" s="23"/>
      <c r="B46" s="23"/>
      <c r="C46" s="30"/>
      <c r="D46" s="30"/>
      <c r="E46" s="23"/>
      <c r="F46" s="30"/>
      <c r="G46" s="23"/>
      <c r="H46" s="30"/>
      <c r="I46" s="30"/>
      <c r="J46" s="23"/>
      <c r="K46" s="30"/>
      <c r="L46" s="30"/>
      <c r="M46" s="30"/>
      <c r="N46" s="23"/>
      <c r="O46" s="23"/>
      <c r="P46" s="23"/>
      <c r="Q46" s="23"/>
      <c r="R46" s="23"/>
      <c r="S46" s="23"/>
    </row>
    <row r="47" spans="1:19">
      <c r="A47" s="23"/>
      <c r="B47" s="23"/>
      <c r="C47" s="30"/>
      <c r="D47" s="30"/>
      <c r="E47" s="23"/>
      <c r="F47" s="30"/>
      <c r="G47" s="23"/>
      <c r="H47" s="30"/>
      <c r="I47" s="30"/>
      <c r="J47" s="23"/>
      <c r="K47" s="30"/>
      <c r="L47" s="30"/>
      <c r="M47" s="30"/>
      <c r="N47" s="23"/>
      <c r="O47" s="23"/>
      <c r="P47" s="23"/>
      <c r="Q47" s="23"/>
      <c r="R47" s="23"/>
      <c r="S47" s="23"/>
    </row>
    <row r="48" spans="1:19">
      <c r="A48" s="23"/>
      <c r="B48" s="23"/>
      <c r="C48" s="30"/>
      <c r="D48" s="30"/>
      <c r="E48" s="23"/>
      <c r="F48" s="30"/>
      <c r="G48" s="23"/>
      <c r="H48" s="30"/>
      <c r="I48" s="30"/>
      <c r="J48" s="23"/>
      <c r="K48" s="30"/>
      <c r="L48" s="30"/>
      <c r="M48" s="30"/>
      <c r="N48" s="23"/>
      <c r="O48" s="23"/>
      <c r="P48" s="23"/>
      <c r="Q48" s="23"/>
      <c r="R48" s="23"/>
      <c r="S48" s="23"/>
    </row>
    <row r="49" spans="1:19">
      <c r="A49" s="23"/>
      <c r="B49" s="23"/>
      <c r="C49" s="30"/>
      <c r="D49" s="30"/>
      <c r="E49" s="23"/>
      <c r="F49" s="30"/>
      <c r="G49" s="23"/>
      <c r="H49" s="30"/>
      <c r="I49" s="30"/>
      <c r="J49" s="23"/>
      <c r="K49" s="30"/>
      <c r="L49" s="30"/>
      <c r="M49" s="30"/>
      <c r="N49" s="23"/>
      <c r="O49" s="23"/>
      <c r="P49" s="23"/>
      <c r="Q49" s="23"/>
      <c r="R49" s="23"/>
      <c r="S49" s="23"/>
    </row>
    <row r="50" spans="1:19">
      <c r="A50" s="23"/>
      <c r="B50" s="23"/>
      <c r="C50" s="30"/>
      <c r="D50" s="30"/>
      <c r="E50" s="23"/>
      <c r="F50" s="30"/>
      <c r="G50" s="23"/>
      <c r="H50" s="30"/>
      <c r="I50" s="30"/>
      <c r="J50" s="23"/>
      <c r="K50" s="30"/>
      <c r="L50" s="30"/>
      <c r="M50" s="30"/>
      <c r="N50" s="23"/>
      <c r="O50" s="23"/>
      <c r="P50" s="23"/>
      <c r="Q50" s="23"/>
      <c r="R50" s="23"/>
      <c r="S50" s="23"/>
    </row>
    <row r="51" spans="1:19">
      <c r="A51" s="23"/>
      <c r="B51" s="23"/>
      <c r="C51" s="30"/>
      <c r="D51" s="30"/>
      <c r="E51" s="23"/>
      <c r="F51" s="30"/>
      <c r="G51" s="23"/>
      <c r="H51" s="30"/>
      <c r="I51" s="30"/>
      <c r="J51" s="23"/>
      <c r="K51" s="30"/>
      <c r="L51" s="30"/>
      <c r="M51" s="30"/>
      <c r="N51" s="23"/>
      <c r="O51" s="23"/>
      <c r="P51" s="23"/>
      <c r="Q51" s="23"/>
      <c r="R51" s="23"/>
      <c r="S51" s="23"/>
    </row>
    <row r="52" spans="1:19">
      <c r="A52" s="23"/>
      <c r="B52" s="23"/>
      <c r="C52" s="30"/>
      <c r="D52" s="30"/>
      <c r="E52" s="23"/>
      <c r="F52" s="30"/>
      <c r="G52" s="23"/>
      <c r="H52" s="30"/>
      <c r="I52" s="30"/>
      <c r="J52" s="23"/>
      <c r="K52" s="30"/>
      <c r="L52" s="30"/>
      <c r="M52" s="30"/>
      <c r="N52" s="23"/>
      <c r="O52" s="23"/>
      <c r="P52" s="23"/>
      <c r="Q52" s="23"/>
      <c r="R52" s="23"/>
      <c r="S52" s="23"/>
    </row>
    <row r="53" spans="1:19">
      <c r="A53" s="23"/>
      <c r="B53" s="23"/>
      <c r="C53" s="30"/>
      <c r="D53" s="30"/>
      <c r="E53" s="23"/>
      <c r="F53" s="30"/>
      <c r="G53" s="23"/>
      <c r="H53" s="30"/>
      <c r="I53" s="30"/>
      <c r="J53" s="23"/>
      <c r="K53" s="30"/>
      <c r="L53" s="30"/>
      <c r="M53" s="30"/>
      <c r="N53" s="23"/>
      <c r="O53" s="23"/>
      <c r="P53" s="23"/>
      <c r="Q53" s="23"/>
      <c r="R53" s="23"/>
      <c r="S53" s="23"/>
    </row>
    <row r="54" spans="1:19">
      <c r="A54" s="23"/>
      <c r="B54" s="23"/>
      <c r="C54" s="30"/>
      <c r="D54" s="30"/>
      <c r="E54" s="23"/>
      <c r="F54" s="30"/>
      <c r="G54" s="23"/>
      <c r="H54" s="30"/>
      <c r="I54" s="30"/>
      <c r="J54" s="23"/>
      <c r="K54" s="30"/>
      <c r="L54" s="30"/>
      <c r="M54" s="30"/>
      <c r="N54" s="23"/>
      <c r="O54" s="23"/>
      <c r="P54" s="23"/>
      <c r="Q54" s="23"/>
      <c r="R54" s="23"/>
      <c r="S54" s="23"/>
    </row>
    <row r="55" spans="1:19">
      <c r="A55" s="23"/>
      <c r="B55" s="23"/>
      <c r="C55" s="30"/>
      <c r="D55" s="30"/>
      <c r="E55" s="23"/>
      <c r="F55" s="30"/>
      <c r="G55" s="23"/>
      <c r="H55" s="30"/>
      <c r="I55" s="30"/>
      <c r="J55" s="23"/>
      <c r="K55" s="30"/>
      <c r="L55" s="30"/>
      <c r="M55" s="30"/>
      <c r="N55" s="23"/>
      <c r="O55" s="23"/>
      <c r="P55" s="23"/>
      <c r="Q55" s="23"/>
      <c r="R55" s="23"/>
      <c r="S55" s="23"/>
    </row>
    <row r="56" spans="1:19">
      <c r="A56" s="23"/>
      <c r="B56" s="23"/>
      <c r="C56" s="30"/>
      <c r="D56" s="30"/>
      <c r="E56" s="23"/>
      <c r="F56" s="30"/>
      <c r="G56" s="23"/>
      <c r="H56" s="30"/>
      <c r="I56" s="30"/>
      <c r="J56" s="23"/>
      <c r="K56" s="30"/>
      <c r="L56" s="30"/>
      <c r="M56" s="30"/>
      <c r="N56" s="23"/>
      <c r="O56" s="23"/>
      <c r="P56" s="23"/>
      <c r="Q56" s="23"/>
      <c r="R56" s="23"/>
      <c r="S56" s="23"/>
    </row>
    <row r="57" spans="1:19">
      <c r="A57" s="23"/>
      <c r="B57" s="23"/>
      <c r="C57" s="30"/>
      <c r="D57" s="30"/>
      <c r="E57" s="23"/>
      <c r="F57" s="30"/>
      <c r="G57" s="23"/>
      <c r="H57" s="30"/>
      <c r="I57" s="30"/>
      <c r="J57" s="23"/>
      <c r="K57" s="30"/>
      <c r="L57" s="30"/>
      <c r="M57" s="30"/>
      <c r="N57" s="23"/>
      <c r="O57" s="23"/>
      <c r="P57" s="23"/>
      <c r="Q57" s="23"/>
      <c r="R57" s="23"/>
      <c r="S57" s="23"/>
    </row>
    <row r="58" spans="1:19">
      <c r="A58" s="23"/>
      <c r="B58" s="23"/>
      <c r="C58" s="30"/>
      <c r="D58" s="30"/>
      <c r="E58" s="23"/>
      <c r="F58" s="30"/>
      <c r="G58" s="23"/>
      <c r="H58" s="30"/>
      <c r="I58" s="30"/>
      <c r="J58" s="23"/>
      <c r="K58" s="30"/>
      <c r="L58" s="30"/>
      <c r="M58" s="30"/>
      <c r="N58" s="23"/>
      <c r="O58" s="23"/>
      <c r="P58" s="23"/>
      <c r="Q58" s="23"/>
      <c r="R58" s="23"/>
      <c r="S58" s="23"/>
    </row>
    <row r="59" spans="1:19">
      <c r="A59" s="23"/>
      <c r="B59" s="23"/>
      <c r="C59" s="30"/>
      <c r="D59" s="30"/>
      <c r="E59" s="23"/>
      <c r="F59" s="30"/>
      <c r="G59" s="23"/>
      <c r="H59" s="30"/>
      <c r="I59" s="30"/>
      <c r="J59" s="23"/>
      <c r="K59" s="30"/>
      <c r="L59" s="30"/>
      <c r="M59" s="30"/>
      <c r="N59" s="23"/>
      <c r="O59" s="23"/>
      <c r="P59" s="23"/>
      <c r="Q59" s="23"/>
      <c r="R59" s="23"/>
      <c r="S59" s="23"/>
    </row>
    <row r="60" spans="1:19">
      <c r="A60" s="23"/>
      <c r="B60" s="23"/>
      <c r="C60" s="30"/>
      <c r="D60" s="30"/>
      <c r="E60" s="23"/>
      <c r="F60" s="30"/>
      <c r="G60" s="23"/>
      <c r="H60" s="30"/>
      <c r="I60" s="30"/>
      <c r="J60" s="23"/>
      <c r="K60" s="30"/>
      <c r="L60" s="30"/>
      <c r="M60" s="30"/>
      <c r="N60" s="23"/>
      <c r="O60" s="23"/>
      <c r="P60" s="23"/>
      <c r="Q60" s="23"/>
      <c r="R60" s="23"/>
      <c r="S60" s="23"/>
    </row>
    <row r="61" spans="1:19">
      <c r="A61" s="23"/>
      <c r="B61" s="23"/>
      <c r="C61" s="30"/>
      <c r="D61" s="30"/>
      <c r="E61" s="23"/>
      <c r="F61" s="30"/>
      <c r="G61" s="23"/>
      <c r="H61" s="30"/>
      <c r="I61" s="30"/>
      <c r="J61" s="23"/>
      <c r="K61" s="30"/>
      <c r="L61" s="30"/>
      <c r="M61" s="30"/>
      <c r="N61" s="23"/>
      <c r="O61" s="23"/>
      <c r="P61" s="23"/>
      <c r="Q61" s="23"/>
      <c r="R61" s="23"/>
      <c r="S61" s="23"/>
    </row>
    <row r="62" spans="1:19">
      <c r="A62" s="23"/>
      <c r="B62" s="23"/>
      <c r="C62" s="30"/>
      <c r="D62" s="30"/>
      <c r="E62" s="23"/>
      <c r="F62" s="30"/>
      <c r="G62" s="23"/>
      <c r="H62" s="30"/>
      <c r="I62" s="30"/>
      <c r="J62" s="23"/>
      <c r="K62" s="30"/>
      <c r="L62" s="30"/>
      <c r="M62" s="30"/>
      <c r="N62" s="23"/>
      <c r="O62" s="23"/>
      <c r="P62" s="23"/>
      <c r="Q62" s="23"/>
      <c r="R62" s="23"/>
      <c r="S62" s="23"/>
    </row>
    <row r="63" spans="1:19">
      <c r="A63" s="23"/>
      <c r="B63" s="23"/>
      <c r="C63" s="30"/>
      <c r="D63" s="30"/>
      <c r="E63" s="23"/>
      <c r="F63" s="30"/>
      <c r="G63" s="23"/>
      <c r="H63" s="30"/>
      <c r="I63" s="30"/>
      <c r="J63" s="23"/>
      <c r="K63" s="30"/>
      <c r="L63" s="30"/>
      <c r="M63" s="30"/>
      <c r="N63" s="23"/>
      <c r="O63" s="23"/>
      <c r="P63" s="23"/>
      <c r="Q63" s="23"/>
      <c r="R63" s="23"/>
      <c r="S63" s="23"/>
    </row>
    <row r="64" spans="1:19">
      <c r="A64" s="23"/>
      <c r="B64" s="23"/>
      <c r="C64" s="30"/>
      <c r="D64" s="30"/>
      <c r="E64" s="23"/>
      <c r="F64" s="30"/>
      <c r="G64" s="23"/>
      <c r="H64" s="30"/>
      <c r="I64" s="30"/>
      <c r="J64" s="23"/>
      <c r="K64" s="30"/>
      <c r="L64" s="30"/>
      <c r="M64" s="30"/>
      <c r="N64" s="23"/>
      <c r="O64" s="23"/>
      <c r="P64" s="23"/>
      <c r="Q64" s="23"/>
      <c r="R64" s="23"/>
      <c r="S64" s="23"/>
    </row>
    <row r="65" spans="1:19">
      <c r="A65" s="23"/>
      <c r="B65" s="23"/>
      <c r="C65" s="30"/>
      <c r="D65" s="30"/>
      <c r="E65" s="23"/>
      <c r="F65" s="30"/>
      <c r="G65" s="23"/>
      <c r="H65" s="30"/>
      <c r="I65" s="30"/>
      <c r="J65" s="23"/>
      <c r="K65" s="30"/>
      <c r="L65" s="30"/>
      <c r="M65" s="30"/>
      <c r="N65" s="23"/>
      <c r="O65" s="23"/>
      <c r="P65" s="23"/>
      <c r="Q65" s="23"/>
      <c r="R65" s="23"/>
      <c r="S65" s="23"/>
    </row>
    <row r="66" spans="1:19">
      <c r="A66" s="23"/>
      <c r="B66" s="23"/>
      <c r="C66" s="30"/>
      <c r="D66" s="30"/>
      <c r="E66" s="23"/>
      <c r="F66" s="30"/>
      <c r="G66" s="23"/>
      <c r="H66" s="30"/>
      <c r="I66" s="30"/>
      <c r="J66" s="23"/>
      <c r="K66" s="30"/>
      <c r="L66" s="30"/>
      <c r="M66" s="30"/>
      <c r="N66" s="23"/>
      <c r="O66" s="23"/>
      <c r="P66" s="23"/>
      <c r="Q66" s="23"/>
      <c r="R66" s="23"/>
      <c r="S66" s="23"/>
    </row>
    <row r="67" spans="1:19">
      <c r="A67" s="23"/>
      <c r="B67" s="23"/>
      <c r="C67" s="30"/>
      <c r="D67" s="30"/>
      <c r="E67" s="23"/>
      <c r="F67" s="30"/>
      <c r="G67" s="23"/>
      <c r="H67" s="30"/>
      <c r="I67" s="30"/>
      <c r="J67" s="23"/>
      <c r="K67" s="30"/>
      <c r="L67" s="30"/>
      <c r="M67" s="30"/>
      <c r="N67" s="23"/>
      <c r="O67" s="23"/>
      <c r="P67" s="23"/>
      <c r="Q67" s="23"/>
      <c r="R67" s="23"/>
      <c r="S67" s="23"/>
    </row>
    <row r="68" spans="1:19">
      <c r="A68" s="23"/>
      <c r="B68" s="23"/>
      <c r="C68" s="30"/>
      <c r="D68" s="30"/>
      <c r="E68" s="23"/>
      <c r="F68" s="30"/>
      <c r="G68" s="23"/>
      <c r="H68" s="30"/>
      <c r="I68" s="30"/>
      <c r="J68" s="23"/>
      <c r="K68" s="30"/>
      <c r="L68" s="30"/>
      <c r="M68" s="30"/>
      <c r="N68" s="23"/>
      <c r="O68" s="23"/>
      <c r="P68" s="23"/>
      <c r="Q68" s="23"/>
      <c r="R68" s="23"/>
      <c r="S68" s="23"/>
    </row>
    <row r="69" spans="1:19">
      <c r="A69" s="23"/>
      <c r="B69" s="23"/>
      <c r="C69" s="30"/>
      <c r="D69" s="30"/>
      <c r="E69" s="23"/>
      <c r="F69" s="30"/>
      <c r="G69" s="23"/>
      <c r="H69" s="30"/>
      <c r="I69" s="30"/>
      <c r="J69" s="23"/>
      <c r="K69" s="30"/>
      <c r="L69" s="30"/>
      <c r="M69" s="30"/>
      <c r="N69" s="23"/>
      <c r="O69" s="23"/>
      <c r="P69" s="23"/>
      <c r="Q69" s="23"/>
      <c r="R69" s="23"/>
      <c r="S69" s="23"/>
    </row>
    <row r="70" spans="1:19">
      <c r="A70" s="23"/>
      <c r="B70" s="23"/>
      <c r="C70" s="30"/>
      <c r="D70" s="30"/>
      <c r="E70" s="23"/>
      <c r="F70" s="30"/>
      <c r="G70" s="23"/>
      <c r="H70" s="30"/>
      <c r="I70" s="30"/>
      <c r="J70" s="23"/>
      <c r="K70" s="30"/>
      <c r="L70" s="30"/>
      <c r="M70" s="30"/>
      <c r="N70" s="23"/>
      <c r="O70" s="23"/>
      <c r="P70" s="23"/>
      <c r="Q70" s="23"/>
      <c r="R70" s="23"/>
      <c r="S70" s="23"/>
    </row>
    <row r="71" spans="1:19">
      <c r="A71" s="23"/>
      <c r="B71" s="23"/>
      <c r="C71" s="30"/>
      <c r="D71" s="30"/>
      <c r="E71" s="23"/>
      <c r="F71" s="30"/>
      <c r="G71" s="23"/>
      <c r="H71" s="30"/>
      <c r="I71" s="30"/>
      <c r="J71" s="23"/>
      <c r="K71" s="30"/>
      <c r="L71" s="30"/>
      <c r="M71" s="30"/>
      <c r="N71" s="23"/>
      <c r="O71" s="23"/>
      <c r="P71" s="23"/>
      <c r="Q71" s="23"/>
      <c r="R71" s="23"/>
      <c r="S71" s="23"/>
    </row>
    <row r="72" spans="1:19">
      <c r="A72" s="23"/>
      <c r="B72" s="23"/>
      <c r="C72" s="30"/>
      <c r="D72" s="30"/>
      <c r="E72" s="23"/>
      <c r="F72" s="30"/>
      <c r="G72" s="23"/>
      <c r="H72" s="30"/>
      <c r="I72" s="30"/>
      <c r="J72" s="23"/>
      <c r="K72" s="30"/>
      <c r="L72" s="30"/>
      <c r="M72" s="30"/>
      <c r="N72" s="23"/>
      <c r="O72" s="23"/>
      <c r="P72" s="23"/>
      <c r="Q72" s="23"/>
      <c r="R72" s="23"/>
      <c r="S72" s="23"/>
    </row>
    <row r="73" spans="1:19">
      <c r="A73" s="23"/>
      <c r="B73" s="23"/>
      <c r="C73" s="30"/>
      <c r="D73" s="30"/>
      <c r="E73" s="23"/>
      <c r="F73" s="30"/>
      <c r="G73" s="23"/>
      <c r="H73" s="30"/>
      <c r="I73" s="30"/>
      <c r="J73" s="23"/>
      <c r="K73" s="30"/>
      <c r="L73" s="30"/>
      <c r="M73" s="30"/>
      <c r="N73" s="23"/>
      <c r="O73" s="23"/>
      <c r="P73" s="23"/>
      <c r="Q73" s="23"/>
      <c r="R73" s="23"/>
      <c r="S73" s="23"/>
    </row>
    <row r="74" spans="1:19">
      <c r="A74" s="23"/>
      <c r="B74" s="23"/>
      <c r="C74" s="30"/>
      <c r="D74" s="30"/>
      <c r="E74" s="23"/>
      <c r="F74" s="30"/>
      <c r="G74" s="23"/>
      <c r="H74" s="30"/>
      <c r="I74" s="30"/>
      <c r="J74" s="23"/>
      <c r="K74" s="30"/>
      <c r="L74" s="30"/>
      <c r="M74" s="30"/>
      <c r="N74" s="23"/>
      <c r="O74" s="23"/>
      <c r="P74" s="23"/>
      <c r="Q74" s="23"/>
      <c r="R74" s="23"/>
      <c r="S74" s="23"/>
    </row>
    <row r="75" spans="1:19">
      <c r="A75" s="23"/>
      <c r="B75" s="23"/>
      <c r="C75" s="30"/>
      <c r="D75" s="30"/>
      <c r="E75" s="23"/>
      <c r="F75" s="30"/>
      <c r="G75" s="23"/>
      <c r="H75" s="30"/>
      <c r="I75" s="30"/>
      <c r="J75" s="23"/>
      <c r="K75" s="30"/>
      <c r="L75" s="30"/>
      <c r="M75" s="30"/>
      <c r="N75" s="23"/>
      <c r="O75" s="23"/>
      <c r="P75" s="23"/>
      <c r="Q75" s="23"/>
      <c r="R75" s="23"/>
      <c r="S75" s="23"/>
    </row>
    <row r="76" spans="1:19">
      <c r="A76" s="23"/>
      <c r="B76" s="23"/>
      <c r="C76" s="30"/>
      <c r="D76" s="30"/>
      <c r="E76" s="23"/>
      <c r="F76" s="30"/>
      <c r="G76" s="23"/>
      <c r="H76" s="30"/>
      <c r="I76" s="30"/>
      <c r="J76" s="23"/>
      <c r="K76" s="30"/>
      <c r="L76" s="30"/>
      <c r="M76" s="30"/>
      <c r="N76" s="23"/>
      <c r="O76" s="23"/>
      <c r="P76" s="23"/>
      <c r="Q76" s="23"/>
      <c r="R76" s="23"/>
      <c r="S76" s="23"/>
    </row>
    <row r="77" spans="1:19">
      <c r="A77" s="23"/>
      <c r="B77" s="23"/>
      <c r="C77" s="30"/>
      <c r="D77" s="30"/>
      <c r="E77" s="23"/>
      <c r="F77" s="30"/>
      <c r="G77" s="23"/>
      <c r="H77" s="30"/>
      <c r="I77" s="30"/>
      <c r="J77" s="23"/>
      <c r="K77" s="30"/>
      <c r="L77" s="30"/>
      <c r="M77" s="30"/>
      <c r="N77" s="23"/>
      <c r="O77" s="23"/>
      <c r="P77" s="23"/>
      <c r="Q77" s="23"/>
      <c r="R77" s="23"/>
      <c r="S77" s="23"/>
    </row>
    <row r="78" spans="1:19">
      <c r="A78" s="23"/>
      <c r="B78" s="23"/>
      <c r="C78" s="30"/>
      <c r="D78" s="30"/>
      <c r="E78" s="23"/>
      <c r="F78" s="30"/>
      <c r="G78" s="23"/>
      <c r="H78" s="30"/>
      <c r="I78" s="30"/>
      <c r="J78" s="23"/>
      <c r="K78" s="30"/>
      <c r="L78" s="30"/>
      <c r="M78" s="30"/>
      <c r="N78" s="23"/>
      <c r="O78" s="23"/>
      <c r="P78" s="23"/>
      <c r="Q78" s="23"/>
      <c r="R78" s="23"/>
      <c r="S78" s="23"/>
    </row>
    <row r="79" spans="1:19">
      <c r="A79" s="23"/>
      <c r="B79" s="23"/>
      <c r="C79" s="30"/>
      <c r="D79" s="30"/>
      <c r="E79" s="23"/>
      <c r="F79" s="30"/>
      <c r="G79" s="23"/>
      <c r="H79" s="30"/>
      <c r="I79" s="30"/>
      <c r="J79" s="23"/>
      <c r="K79" s="30"/>
      <c r="L79" s="30"/>
      <c r="M79" s="30"/>
      <c r="N79" s="23"/>
      <c r="O79" s="23"/>
      <c r="P79" s="23"/>
      <c r="Q79" s="23"/>
      <c r="R79" s="23"/>
      <c r="S79" s="23"/>
    </row>
    <row r="80" spans="1:19">
      <c r="A80" s="23"/>
      <c r="B80" s="23"/>
      <c r="C80" s="30"/>
      <c r="D80" s="30"/>
      <c r="E80" s="23"/>
      <c r="F80" s="30"/>
      <c r="G80" s="23"/>
      <c r="H80" s="30"/>
      <c r="I80" s="30"/>
      <c r="J80" s="23"/>
      <c r="K80" s="30"/>
      <c r="L80" s="30"/>
      <c r="M80" s="30"/>
      <c r="N80" s="23"/>
      <c r="O80" s="23"/>
      <c r="P80" s="23"/>
      <c r="Q80" s="23"/>
      <c r="R80" s="23"/>
      <c r="S80" s="23"/>
    </row>
    <row r="81" spans="1:19">
      <c r="A81" s="23"/>
      <c r="B81" s="23"/>
      <c r="C81" s="30"/>
      <c r="D81" s="30"/>
      <c r="E81" s="23"/>
      <c r="F81" s="30"/>
      <c r="G81" s="23"/>
      <c r="H81" s="30"/>
      <c r="I81" s="30"/>
      <c r="J81" s="23"/>
      <c r="K81" s="30"/>
      <c r="L81" s="30"/>
      <c r="M81" s="30"/>
      <c r="N81" s="23"/>
      <c r="O81" s="23"/>
      <c r="P81" s="23"/>
      <c r="Q81" s="23"/>
      <c r="R81" s="23"/>
      <c r="S81" s="23"/>
    </row>
    <row r="82" spans="1:19">
      <c r="A82" s="23"/>
      <c r="B82" s="23"/>
      <c r="C82" s="30"/>
      <c r="D82" s="30"/>
      <c r="E82" s="23"/>
      <c r="F82" s="30"/>
      <c r="G82" s="23"/>
      <c r="H82" s="30"/>
      <c r="I82" s="30"/>
      <c r="J82" s="23"/>
      <c r="K82" s="30"/>
      <c r="L82" s="30"/>
      <c r="M82" s="30"/>
      <c r="N82" s="23"/>
      <c r="O82" s="23"/>
      <c r="P82" s="23"/>
      <c r="Q82" s="23"/>
      <c r="R82" s="23"/>
      <c r="S82" s="23"/>
    </row>
    <row r="83" spans="1:19">
      <c r="A83" s="23"/>
      <c r="B83" s="23"/>
      <c r="C83" s="30"/>
      <c r="D83" s="30"/>
      <c r="E83" s="23"/>
      <c r="F83" s="30"/>
      <c r="G83" s="23"/>
      <c r="H83" s="30"/>
      <c r="I83" s="30"/>
      <c r="J83" s="23"/>
      <c r="K83" s="30"/>
      <c r="L83" s="30"/>
      <c r="M83" s="30"/>
      <c r="N83" s="23"/>
      <c r="O83" s="23"/>
      <c r="P83" s="23"/>
      <c r="Q83" s="23"/>
      <c r="R83" s="23"/>
      <c r="S83" s="23"/>
    </row>
    <row r="84" spans="1:19">
      <c r="A84" s="23"/>
      <c r="B84" s="23"/>
      <c r="C84" s="30"/>
      <c r="D84" s="30"/>
      <c r="E84" s="23"/>
      <c r="F84" s="30"/>
      <c r="G84" s="23"/>
      <c r="H84" s="30"/>
      <c r="I84" s="30"/>
      <c r="J84" s="23"/>
      <c r="K84" s="30"/>
      <c r="L84" s="30"/>
      <c r="M84" s="30"/>
      <c r="N84" s="23"/>
      <c r="O84" s="23"/>
      <c r="P84" s="23"/>
      <c r="Q84" s="23"/>
      <c r="R84" s="23"/>
      <c r="S84" s="23"/>
    </row>
    <row r="85" spans="1:19">
      <c r="A85" s="23"/>
      <c r="B85" s="23"/>
      <c r="C85" s="30"/>
      <c r="D85" s="30"/>
      <c r="E85" s="23"/>
      <c r="F85" s="30"/>
      <c r="G85" s="23"/>
      <c r="H85" s="30"/>
      <c r="I85" s="30"/>
      <c r="J85" s="23"/>
      <c r="K85" s="30"/>
      <c r="L85" s="30"/>
      <c r="M85" s="30"/>
      <c r="N85" s="23"/>
      <c r="O85" s="23"/>
      <c r="P85" s="23"/>
      <c r="Q85" s="23"/>
      <c r="R85" s="23"/>
      <c r="S85" s="23"/>
    </row>
    <row r="86" spans="1:19">
      <c r="A86" s="23"/>
      <c r="B86" s="23"/>
      <c r="C86" s="30"/>
      <c r="D86" s="30"/>
      <c r="E86" s="23"/>
      <c r="F86" s="30"/>
      <c r="G86" s="23"/>
      <c r="H86" s="30"/>
      <c r="I86" s="30"/>
      <c r="J86" s="23"/>
      <c r="K86" s="30"/>
      <c r="L86" s="30"/>
      <c r="M86" s="30"/>
      <c r="N86" s="23"/>
      <c r="O86" s="23"/>
      <c r="P86" s="23"/>
      <c r="Q86" s="23"/>
      <c r="R86" s="23"/>
      <c r="S86" s="23"/>
    </row>
    <row r="87" spans="1:19">
      <c r="A87" s="23"/>
      <c r="B87" s="23"/>
      <c r="C87" s="30"/>
      <c r="D87" s="30"/>
      <c r="E87" s="23"/>
      <c r="F87" s="30"/>
      <c r="G87" s="23"/>
      <c r="H87" s="30"/>
      <c r="I87" s="30"/>
      <c r="J87" s="23"/>
      <c r="K87" s="30"/>
      <c r="L87" s="30"/>
      <c r="M87" s="30"/>
      <c r="N87" s="23"/>
      <c r="O87" s="23"/>
      <c r="P87" s="23"/>
      <c r="Q87" s="23"/>
      <c r="R87" s="23"/>
      <c r="S87" s="23"/>
    </row>
    <row r="88" spans="1:19">
      <c r="A88" s="23"/>
      <c r="B88" s="23"/>
      <c r="C88" s="30"/>
      <c r="D88" s="30"/>
      <c r="E88" s="23"/>
      <c r="F88" s="30"/>
      <c r="G88" s="23"/>
      <c r="H88" s="30"/>
      <c r="I88" s="30"/>
      <c r="J88" s="23"/>
      <c r="K88" s="30"/>
      <c r="L88" s="30"/>
      <c r="M88" s="30"/>
      <c r="N88" s="23"/>
      <c r="O88" s="23"/>
      <c r="P88" s="23"/>
      <c r="Q88" s="23"/>
      <c r="R88" s="23"/>
      <c r="S88" s="23"/>
    </row>
    <row r="89" spans="1:19">
      <c r="A89" s="23"/>
      <c r="B89" s="23"/>
      <c r="C89" s="30"/>
      <c r="D89" s="30"/>
      <c r="E89" s="23"/>
      <c r="F89" s="30"/>
      <c r="G89" s="23"/>
      <c r="H89" s="30"/>
      <c r="I89" s="30"/>
      <c r="J89" s="23"/>
      <c r="K89" s="30"/>
      <c r="L89" s="30"/>
      <c r="M89" s="30"/>
      <c r="N89" s="23"/>
      <c r="O89" s="23"/>
      <c r="P89" s="23"/>
      <c r="Q89" s="23"/>
      <c r="R89" s="23"/>
      <c r="S89" s="23"/>
    </row>
    <row r="90" spans="1:19">
      <c r="A90" s="23"/>
      <c r="B90" s="23"/>
      <c r="C90" s="30"/>
      <c r="D90" s="30"/>
      <c r="E90" s="23"/>
      <c r="F90" s="30"/>
      <c r="G90" s="23"/>
      <c r="H90" s="30"/>
      <c r="I90" s="30"/>
      <c r="J90" s="23"/>
      <c r="K90" s="30"/>
      <c r="L90" s="30"/>
      <c r="M90" s="30"/>
      <c r="N90" s="23"/>
      <c r="O90" s="23"/>
      <c r="P90" s="23"/>
      <c r="Q90" s="23"/>
      <c r="R90" s="23"/>
      <c r="S90" s="23"/>
    </row>
    <row r="91" spans="1:19">
      <c r="A91" s="23"/>
      <c r="B91" s="23"/>
      <c r="C91" s="30"/>
      <c r="D91" s="30"/>
      <c r="E91" s="23"/>
      <c r="F91" s="30"/>
      <c r="G91" s="23"/>
      <c r="H91" s="30"/>
      <c r="I91" s="30"/>
      <c r="J91" s="23"/>
      <c r="K91" s="30"/>
      <c r="L91" s="30"/>
      <c r="M91" s="30"/>
      <c r="N91" s="23"/>
      <c r="O91" s="23"/>
      <c r="P91" s="23"/>
      <c r="Q91" s="23"/>
      <c r="R91" s="23"/>
      <c r="S91" s="23"/>
    </row>
    <row r="92" spans="1:19">
      <c r="A92" s="23"/>
      <c r="B92" s="23"/>
      <c r="C92" s="30"/>
      <c r="D92" s="30"/>
      <c r="E92" s="23"/>
      <c r="F92" s="30"/>
      <c r="G92" s="23"/>
      <c r="H92" s="30"/>
      <c r="I92" s="30"/>
      <c r="J92" s="23"/>
      <c r="K92" s="30"/>
      <c r="L92" s="30"/>
      <c r="M92" s="30"/>
      <c r="N92" s="23"/>
      <c r="O92" s="23"/>
      <c r="P92" s="23"/>
      <c r="Q92" s="23"/>
      <c r="R92" s="23"/>
      <c r="S92" s="23"/>
    </row>
    <row r="93" spans="1:19">
      <c r="A93" s="23"/>
      <c r="B93" s="23"/>
      <c r="C93" s="30"/>
      <c r="D93" s="30"/>
      <c r="E93" s="23"/>
      <c r="F93" s="30"/>
      <c r="G93" s="23"/>
      <c r="H93" s="30"/>
      <c r="I93" s="30"/>
      <c r="J93" s="23"/>
      <c r="K93" s="30"/>
      <c r="L93" s="30"/>
      <c r="M93" s="30"/>
      <c r="N93" s="23"/>
      <c r="O93" s="23"/>
      <c r="P93" s="23"/>
      <c r="Q93" s="23"/>
      <c r="R93" s="23"/>
      <c r="S93" s="23"/>
    </row>
    <row r="94" spans="1:19">
      <c r="A94" s="23"/>
      <c r="B94" s="23"/>
      <c r="C94" s="30"/>
      <c r="D94" s="30"/>
      <c r="E94" s="23"/>
      <c r="F94" s="30"/>
      <c r="G94" s="23"/>
      <c r="H94" s="30"/>
      <c r="I94" s="30"/>
      <c r="J94" s="23"/>
      <c r="K94" s="30"/>
      <c r="L94" s="30"/>
      <c r="M94" s="30"/>
      <c r="N94" s="23"/>
      <c r="O94" s="23"/>
      <c r="P94" s="23"/>
      <c r="Q94" s="23"/>
      <c r="R94" s="23"/>
      <c r="S94" s="23"/>
    </row>
  </sheetData>
  <sheetProtection algorithmName="SHA-512" hashValue="r8Ug85mOkZgygXkdFNxXuv2gu+FsyBY6QEcZ1fEZTo/owLU7wHFbLEgg5UfOkzz/WPiE00hVXSUoP8/h4M+oXA==" saltValue="DpHX4kvgQ7st4MeJRSkYUA==" spinCount="100000" sheet="1" objects="1" scenarios="1" formatCells="0" formatColumns="0" formatRows="0" insertColumns="0" insertRows="0" deleteColumns="0" deleteRows="0" selectLockedCells="1" sort="0" autoFilter="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workbookViewId="0">
      <selection activeCell="A2" sqref="A2"/>
    </sheetView>
  </sheetViews>
  <sheetFormatPr defaultColWidth="9.125" defaultRowHeight="15"/>
  <cols>
    <col min="1" max="2" width="25" style="24" customWidth="1"/>
    <col min="3" max="3" width="11.875" style="31" customWidth="1"/>
    <col min="4" max="4" width="10.25" style="34" customWidth="1"/>
    <col min="5" max="10" width="25" style="24" customWidth="1"/>
    <col min="11" max="16384" width="9.125" style="43"/>
  </cols>
  <sheetData>
    <row r="1" spans="1:10" s="44" customFormat="1" ht="30">
      <c r="A1" s="21" t="s">
        <v>0</v>
      </c>
      <c r="B1" s="21" t="s">
        <v>1</v>
      </c>
      <c r="C1" s="29" t="s">
        <v>51</v>
      </c>
      <c r="D1" s="35" t="s">
        <v>58</v>
      </c>
      <c r="E1" s="21" t="s">
        <v>2</v>
      </c>
      <c r="F1" s="21" t="s">
        <v>3</v>
      </c>
      <c r="G1" s="21" t="s">
        <v>4</v>
      </c>
      <c r="H1" s="21" t="s">
        <v>5</v>
      </c>
      <c r="I1" s="21" t="s">
        <v>6</v>
      </c>
      <c r="J1" s="21" t="s">
        <v>7</v>
      </c>
    </row>
    <row r="2" spans="1:10">
      <c r="A2" s="22" t="s">
        <v>57</v>
      </c>
      <c r="B2" s="23" t="s">
        <v>12</v>
      </c>
      <c r="C2" s="30">
        <v>41821</v>
      </c>
      <c r="D2" s="33" t="s">
        <v>52</v>
      </c>
      <c r="E2" s="47" t="s">
        <v>72</v>
      </c>
      <c r="F2" s="23">
        <v>6145554680</v>
      </c>
      <c r="G2" s="23" t="s">
        <v>13</v>
      </c>
      <c r="H2" s="23" t="s">
        <v>10</v>
      </c>
      <c r="I2" s="23" t="s">
        <v>11</v>
      </c>
      <c r="J2" s="23">
        <v>43222</v>
      </c>
    </row>
    <row r="3" spans="1:10">
      <c r="A3" s="22" t="s">
        <v>57</v>
      </c>
      <c r="B3" s="23" t="s">
        <v>14</v>
      </c>
      <c r="C3" s="30">
        <v>42606</v>
      </c>
      <c r="D3" s="33" t="s">
        <v>53</v>
      </c>
      <c r="E3" s="47" t="s">
        <v>73</v>
      </c>
      <c r="F3" s="23">
        <v>6145557941</v>
      </c>
      <c r="G3" s="23" t="s">
        <v>15</v>
      </c>
      <c r="H3" s="23" t="s">
        <v>10</v>
      </c>
      <c r="I3" s="23" t="s">
        <v>11</v>
      </c>
      <c r="J3" s="23">
        <v>43222</v>
      </c>
    </row>
    <row r="4" spans="1:10">
      <c r="A4" s="22"/>
      <c r="B4" s="23"/>
      <c r="C4" s="30"/>
      <c r="D4" s="33"/>
      <c r="E4" s="23"/>
      <c r="F4" s="23"/>
      <c r="G4" s="23"/>
      <c r="H4" s="23"/>
      <c r="I4" s="23"/>
      <c r="J4" s="23"/>
    </row>
    <row r="5" spans="1:10">
      <c r="A5" s="22"/>
      <c r="B5" s="23"/>
      <c r="C5" s="30"/>
      <c r="D5" s="33"/>
      <c r="E5" s="23"/>
      <c r="F5" s="23"/>
      <c r="G5" s="23"/>
      <c r="H5" s="23"/>
      <c r="I5" s="23"/>
      <c r="J5" s="23"/>
    </row>
    <row r="6" spans="1:10">
      <c r="A6" s="22"/>
      <c r="B6" s="23"/>
      <c r="C6" s="30"/>
      <c r="D6" s="33"/>
      <c r="E6" s="23"/>
      <c r="F6" s="23"/>
      <c r="G6" s="23"/>
      <c r="H6" s="23"/>
      <c r="I6" s="23"/>
      <c r="J6" s="23"/>
    </row>
    <row r="7" spans="1:10">
      <c r="A7" s="22"/>
      <c r="B7" s="23"/>
      <c r="C7" s="30"/>
      <c r="D7" s="33"/>
      <c r="E7" s="23"/>
      <c r="F7" s="23"/>
      <c r="G7" s="23"/>
      <c r="H7" s="23"/>
      <c r="I7" s="23"/>
      <c r="J7" s="23"/>
    </row>
    <row r="8" spans="1:10">
      <c r="A8" s="22"/>
      <c r="B8" s="23"/>
      <c r="C8" s="30"/>
      <c r="D8" s="33"/>
      <c r="E8" s="23"/>
      <c r="F8" s="23"/>
      <c r="G8" s="23"/>
      <c r="H8" s="23"/>
      <c r="I8" s="23"/>
      <c r="J8" s="23"/>
    </row>
    <row r="9" spans="1:10">
      <c r="A9" s="22"/>
      <c r="B9" s="23"/>
      <c r="C9" s="30"/>
      <c r="D9" s="33"/>
      <c r="E9" s="23"/>
      <c r="F9" s="23"/>
      <c r="G9" s="23"/>
      <c r="H9" s="23"/>
      <c r="I9" s="23"/>
      <c r="J9" s="23"/>
    </row>
    <row r="10" spans="1:10">
      <c r="A10" s="22"/>
      <c r="B10" s="23"/>
      <c r="C10" s="30"/>
      <c r="D10" s="33"/>
      <c r="E10" s="23"/>
      <c r="F10" s="23"/>
      <c r="G10" s="23"/>
      <c r="H10" s="23"/>
      <c r="I10" s="23"/>
      <c r="J10" s="23"/>
    </row>
    <row r="11" spans="1:10">
      <c r="A11" s="22"/>
      <c r="B11" s="23"/>
      <c r="C11" s="30"/>
      <c r="D11" s="33"/>
      <c r="E11" s="23"/>
      <c r="F11" s="23"/>
      <c r="G11" s="23"/>
      <c r="H11" s="23"/>
      <c r="I11" s="23"/>
      <c r="J11" s="23"/>
    </row>
    <row r="12" spans="1:10">
      <c r="A12" s="22"/>
      <c r="B12" s="23"/>
      <c r="C12" s="30"/>
      <c r="D12" s="33"/>
      <c r="E12" s="23"/>
      <c r="F12" s="23"/>
      <c r="G12" s="23"/>
      <c r="H12" s="23"/>
      <c r="I12" s="23"/>
      <c r="J12" s="23"/>
    </row>
    <row r="13" spans="1:10">
      <c r="A13" s="22"/>
      <c r="B13" s="23"/>
      <c r="C13" s="30"/>
      <c r="D13" s="33"/>
      <c r="E13" s="23"/>
      <c r="F13" s="23"/>
      <c r="G13" s="23"/>
      <c r="H13" s="23"/>
      <c r="I13" s="23"/>
      <c r="J13" s="23"/>
    </row>
    <row r="14" spans="1:10">
      <c r="A14" s="22"/>
      <c r="B14" s="23"/>
      <c r="C14" s="30"/>
      <c r="D14" s="33"/>
      <c r="E14" s="23"/>
      <c r="F14" s="23"/>
      <c r="G14" s="23"/>
      <c r="H14" s="23"/>
      <c r="I14" s="23"/>
      <c r="J14" s="23"/>
    </row>
    <row r="15" spans="1:10">
      <c r="A15" s="22"/>
      <c r="B15" s="23"/>
      <c r="C15" s="30"/>
      <c r="D15" s="33"/>
      <c r="E15" s="23"/>
      <c r="F15" s="23"/>
      <c r="G15" s="23"/>
      <c r="H15" s="23"/>
      <c r="I15" s="23"/>
      <c r="J15" s="23"/>
    </row>
    <row r="16" spans="1:10">
      <c r="A16" s="22"/>
      <c r="B16" s="23"/>
      <c r="C16" s="30"/>
      <c r="D16" s="33"/>
      <c r="E16" s="23"/>
      <c r="F16" s="23"/>
      <c r="G16" s="23"/>
      <c r="H16" s="23"/>
      <c r="I16" s="23"/>
      <c r="J16" s="23"/>
    </row>
    <row r="17" spans="1:10">
      <c r="A17" s="22"/>
      <c r="B17" s="23"/>
      <c r="C17" s="30"/>
      <c r="D17" s="33"/>
      <c r="E17" s="23"/>
      <c r="F17" s="23"/>
      <c r="G17" s="23"/>
      <c r="H17" s="23"/>
      <c r="I17" s="23"/>
      <c r="J17" s="23"/>
    </row>
    <row r="18" spans="1:10">
      <c r="A18" s="22"/>
      <c r="B18" s="23"/>
      <c r="C18" s="30"/>
      <c r="D18" s="33"/>
      <c r="E18" s="23"/>
      <c r="F18" s="23"/>
      <c r="G18" s="23"/>
      <c r="H18" s="23"/>
      <c r="I18" s="23"/>
      <c r="J18" s="23"/>
    </row>
    <row r="19" spans="1:10" ht="30">
      <c r="A19" s="19" t="s">
        <v>71</v>
      </c>
      <c r="B19" s="20">
        <f>COUNTIF( 'Youth Roster'!M:M,"&lt;=6/30/16")</f>
        <v>0</v>
      </c>
      <c r="E19" s="25"/>
    </row>
  </sheetData>
  <sheetProtection algorithmName="SHA-512" hashValue="LeQHTUsF7m8Ffguzej7ADeJmvxzfVV/gZ5cPHdFC7aNID/6YjpWX+Z8oVxhmgOomVrW11BTnx4xcz4x0wevNbg==" saltValue="/pViVlgCMwPyGCtB9aWpCw==" spinCount="100000" sheet="1" objects="1" scenarios="1" formatCells="0" formatColumns="0" formatRows="0" insertColumns="0" insertRows="0" deleteColumns="0" deleteRows="0" selectLockedCells="1" sort="0" autoFilter="0"/>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RowColHeaders="0" workbookViewId="0">
      <selection activeCell="A12" sqref="A12:XFD15"/>
    </sheetView>
  </sheetViews>
  <sheetFormatPr defaultRowHeight="15"/>
  <cols>
    <col min="1" max="1" width="4.25" style="2" customWidth="1"/>
    <col min="2" max="2" width="17.75" style="2" customWidth="1"/>
    <col min="3" max="3" width="9.875" bestFit="1" customWidth="1"/>
    <col min="12" max="12" width="10" bestFit="1" customWidth="1"/>
  </cols>
  <sheetData>
    <row r="1" spans="1:17" ht="15" customHeight="1">
      <c r="C1" s="7" t="s">
        <v>16</v>
      </c>
      <c r="D1" s="7" t="s">
        <v>27</v>
      </c>
      <c r="E1" s="7" t="s">
        <v>17</v>
      </c>
      <c r="F1" s="7" t="s">
        <v>18</v>
      </c>
      <c r="G1" s="7" t="s">
        <v>19</v>
      </c>
      <c r="H1" s="7" t="s">
        <v>20</v>
      </c>
      <c r="I1" s="7" t="s">
        <v>21</v>
      </c>
      <c r="J1" s="7" t="s">
        <v>22</v>
      </c>
      <c r="K1" s="7" t="s">
        <v>23</v>
      </c>
      <c r="L1" s="7" t="s">
        <v>24</v>
      </c>
      <c r="M1" s="7" t="s">
        <v>25</v>
      </c>
      <c r="N1" s="7" t="s">
        <v>26</v>
      </c>
      <c r="O1" s="46" t="s">
        <v>44</v>
      </c>
    </row>
    <row r="2" spans="1:17" ht="15" customHeight="1">
      <c r="A2" s="45" t="s">
        <v>28</v>
      </c>
      <c r="B2" s="45"/>
      <c r="C2" s="8"/>
      <c r="D2" s="8"/>
      <c r="E2" s="8"/>
      <c r="F2" s="8"/>
      <c r="G2" s="8"/>
      <c r="H2" s="8"/>
      <c r="I2" s="8"/>
      <c r="J2" s="8"/>
      <c r="K2" s="8"/>
      <c r="L2" s="8"/>
      <c r="M2" s="8"/>
      <c r="N2" s="8"/>
      <c r="O2" s="46"/>
    </row>
    <row r="3" spans="1:17" ht="15" customHeight="1">
      <c r="B3" s="3" t="s">
        <v>29</v>
      </c>
      <c r="C3">
        <f>COUNTIFS('Leader Roster'!D:D,"*FT*",'Leader Roster'!C:C,"&lt;=7/31/2016")</f>
        <v>1</v>
      </c>
      <c r="D3" s="4">
        <f>COUNTIFS('Leader Roster'!D:D,"*FT*",'Leader Roster'!C:C,"&gt;=8/1/16",'Leader Roster'!C:C,"&lt;=8/31/2016")</f>
        <v>0</v>
      </c>
      <c r="E3" s="4">
        <f>COUNTIFS('Leader Roster'!D:D,"*FT*",'Leader Roster'!C:C,"&gt;=9/1/2016",'Leader Roster'!C:C,"&lt;=9/30/2016")</f>
        <v>0</v>
      </c>
      <c r="F3" s="4">
        <f>COUNTIFS('Leader Roster'!D:D,"*FT*",'Leader Roster'!C:C,"&gt;=10/1/2016",'Leader Roster'!C:C,"&lt;=10/31/2016")</f>
        <v>0</v>
      </c>
      <c r="G3" s="4">
        <f>COUNTIFS('Leader Roster'!D:D,"*FT*",'Leader Roster'!C:C,"&gt;=11/1/2016",'Leader Roster'!C:C,"&lt;=11/30/2016")</f>
        <v>0</v>
      </c>
      <c r="H3" s="4">
        <f>COUNTIFS('Leader Roster'!D:D,"*FT*",'Leader Roster'!C:C,"&gt;=12/1/2016",'Leader Roster'!C:C,"&lt;=12/31/2016")</f>
        <v>0</v>
      </c>
      <c r="I3" s="4">
        <f>COUNTIFS('Leader Roster'!D:D,"*FT*",'Leader Roster'!C:C,"&gt;=1/1/2017",'Leader Roster'!C:C,"&lt;=1/31/2017")</f>
        <v>0</v>
      </c>
      <c r="J3" s="4">
        <f>COUNTIFS('Leader Roster'!D:D,"*FT*",'Leader Roster'!C:C,"&gt;=2/1/2017",'Leader Roster'!C:C,"&lt;=2/28/2017")</f>
        <v>0</v>
      </c>
      <c r="K3" s="4">
        <f>COUNTIFS('Leader Roster'!D:D,"*FT*",'Leader Roster'!C:C,"&gt;=3/1/2017",'Leader Roster'!C:C,"&lt;=3/31/2017")</f>
        <v>0</v>
      </c>
      <c r="L3" s="4">
        <f>COUNTIFS('Leader Roster'!D:D,"*FT*",'Leader Roster'!C:C,"&gt;=4/1/2017",'Leader Roster'!C:C,"&lt;=4/30/2017")</f>
        <v>0</v>
      </c>
      <c r="M3" s="4">
        <f>COUNTIFS('Leader Roster'!D:D,"*FT*",'Leader Roster'!C:C,"&gt;=5/1/2017",'Leader Roster'!C:C,"&lt;=5/31/2017")</f>
        <v>0</v>
      </c>
      <c r="N3" s="4">
        <f>COUNTIFS('Leader Roster'!D:D,"*FT*",'Leader Roster'!C:C,"&gt;=6/1/2017",'Leader Roster'!C:C,"&lt;=6/30/2017")</f>
        <v>0</v>
      </c>
      <c r="O3">
        <f>SUM(C3:N3)</f>
        <v>1</v>
      </c>
    </row>
    <row r="4" spans="1:17" ht="15" customHeight="1">
      <c r="B4" s="3" t="s">
        <v>30</v>
      </c>
      <c r="C4">
        <f>COUNTIFS('Leader Roster'!D:D,"*PT*",'Leader Roster'!C:C,"&lt;=7/31/2016")</f>
        <v>0</v>
      </c>
      <c r="D4">
        <f>COUNTIFS('Leader Roster'!D:D,"*PT*",'Leader Roster'!C:C,"&gt;=8/1/16",'Leader Roster'!C:C,"&lt;=8/31/2016")</f>
        <v>0</v>
      </c>
      <c r="E4" s="4">
        <f>COUNTIFS('Leader Roster'!D:D,"*PT*",'Leader Roster'!C:C,"&gt;=9/1/2016",'Leader Roster'!C:C,"&lt;=9/30/2016")</f>
        <v>0</v>
      </c>
      <c r="F4" s="4">
        <f>COUNTIFS('Leader Roster'!D:D,"*PT*",'Leader Roster'!C:C,"&gt;=10/1/2016",'Leader Roster'!C:C,"&lt;=10/31/2016")</f>
        <v>0</v>
      </c>
      <c r="G4" s="4">
        <f>COUNTIFS('Leader Roster'!D:D,"*PT*",'Leader Roster'!C:C,"&gt;=11/1/2016",'Leader Roster'!C:C,"&lt;=11/30/2016")</f>
        <v>0</v>
      </c>
      <c r="H4" s="4">
        <f>COUNTIFS('Leader Roster'!D:D,"*PT*",'Leader Roster'!C:C,"&gt;=12/1/2016",'Leader Roster'!C:C,"&lt;=12/31/2016")</f>
        <v>0</v>
      </c>
      <c r="I4" s="4">
        <f>COUNTIFS('Leader Roster'!D:D,"*PT*",'Leader Roster'!C:C,"&gt;=1/1/2017",'Leader Roster'!C:C,"&lt;=1/31/2017")</f>
        <v>0</v>
      </c>
      <c r="J4" s="4">
        <f>COUNTIFS('Leader Roster'!D:D,"*PT*",'Leader Roster'!C:C,"&gt;=2/1/2017",'Leader Roster'!C:C,"&lt;=2/28/2017")</f>
        <v>0</v>
      </c>
      <c r="K4" s="4">
        <f>COUNTIFS('Leader Roster'!D:D,"*PT*",'Leader Roster'!C:C,"&gt;=3/1/2017",'Leader Roster'!C:C,"&lt;=3/31/2017")</f>
        <v>0</v>
      </c>
      <c r="L4" s="4">
        <f>COUNTIFS('Leader Roster'!D:D,"*PT*",'Leader Roster'!C:C,"&gt;=4/1/2017",'Leader Roster'!C:C,"&lt;=4/30/2017")</f>
        <v>0</v>
      </c>
      <c r="M4" s="4">
        <f>COUNTIFS('Leader Roster'!D:D,"*PT*",'Leader Roster'!C:C,"&gt;=5/1/2017",'Leader Roster'!C:C,"&lt;=5/31/2017")</f>
        <v>0</v>
      </c>
      <c r="N4" s="4">
        <f>COUNTIFS('Leader Roster'!D:D,"*PT*",'Leader Roster'!C:C,"&gt;=6/1/2017",'Leader Roster'!C:C,"&lt;=6/30/2017")</f>
        <v>0</v>
      </c>
      <c r="O4">
        <f>SUM(C4:N4)</f>
        <v>0</v>
      </c>
    </row>
    <row r="5" spans="1:17">
      <c r="B5" s="3" t="s">
        <v>31</v>
      </c>
      <c r="C5">
        <f>COUNTIFS('Leader Roster'!D:D,"*Vol*",'Leader Roster'!C:C,"&lt;=7/31/2016")</f>
        <v>0</v>
      </c>
      <c r="D5">
        <f>COUNTIFS('Leader Roster'!D:D,"*Vol*",'Leader Roster'!C:C,"&gt;=8/1/16",'Leader Roster'!C:C,"&lt;=8/31/2016")</f>
        <v>1</v>
      </c>
      <c r="E5">
        <f>COUNTIFS('Leader Roster'!D:D,"*Vol*",'Leader Roster'!C:C,"&gt;=9/1/2016",'Leader Roster'!C:C,"&lt;=9/30/2016")</f>
        <v>0</v>
      </c>
      <c r="F5">
        <f>COUNTIFS('Leader Roster'!D:D,"*Vol*",'Leader Roster'!C:C,"&gt;=10/1/2016",'Leader Roster'!C:C,"&lt;=10/31/2016")</f>
        <v>0</v>
      </c>
      <c r="G5">
        <f>COUNTIFS('Leader Roster'!D:D,"*Vol*",'Leader Roster'!C:C,"&gt;=11/1/2016",'Leader Roster'!C:C,"&lt;=11/30/2016")</f>
        <v>0</v>
      </c>
      <c r="H5">
        <f>COUNTIFS('Leader Roster'!D:D,"*Vol*",'Leader Roster'!C:C,"&gt;=12/1/2016",'Leader Roster'!C:C,"&lt;=12/31/2016")</f>
        <v>0</v>
      </c>
      <c r="I5">
        <f>COUNTIFS('Leader Roster'!D:D,"*Vol*",'Leader Roster'!C:C,"&gt;=1/1/2017",'Leader Roster'!C:C,"&lt;=1/31/2017")</f>
        <v>0</v>
      </c>
      <c r="J5">
        <f>COUNTIFS('Leader Roster'!D:D,"*Vol*",'Leader Roster'!C:C,"&gt;=2/1/2017",'Leader Roster'!C:C,"&lt;=2/28/2017")</f>
        <v>0</v>
      </c>
      <c r="K5">
        <f>COUNTIFS('Leader Roster'!D:D,"*Vol*",'Leader Roster'!C:C,"&gt;=3/1/2017",'Leader Roster'!C:C,"&lt;=3/31/2017")</f>
        <v>0</v>
      </c>
      <c r="L5">
        <f>COUNTIFS('Leader Roster'!D:D,"*Vol*",'Leader Roster'!C:C,"&gt;=4/1/2017",'Leader Roster'!C:C,"&lt;=4/30/2017")</f>
        <v>0</v>
      </c>
      <c r="M5">
        <f>COUNTIFS('Leader Roster'!D:D,"*Vol*",'Leader Roster'!C:C,"&gt;=5/1/2017",'Leader Roster'!C:C,"&lt;=5/31/2017")</f>
        <v>0</v>
      </c>
      <c r="N5">
        <f>COUNTIFS('Leader Roster'!D:D,"*Vol*",'Leader Roster'!C:C,"&gt;=6/1/2017",'Leader Roster'!C:C,"&lt;=6/30/2017")</f>
        <v>0</v>
      </c>
      <c r="O5">
        <f t="shared" ref="O5:O20" si="0">SUM(C5:N5)</f>
        <v>1</v>
      </c>
    </row>
    <row r="6" spans="1:17" ht="30">
      <c r="B6" s="3" t="s">
        <v>32</v>
      </c>
      <c r="C6">
        <f>COUNTIF( 'Youth Roster'!M:M,"&lt;=7/31/2016")</f>
        <v>0</v>
      </c>
      <c r="D6" s="4">
        <f>COUNTIFS('Youth Roster'!M:M,"&gt;=8/1/2016",'Youth Roster'!M:M,"&lt;=8/31/2016")</f>
        <v>0</v>
      </c>
      <c r="E6" s="4">
        <f>COUNTIFS('Youth Roster'!M:M,"&gt;=9/1/2016",'Youth Roster'!M:M,"&lt;=9/30/2016")</f>
        <v>0</v>
      </c>
      <c r="F6" s="4">
        <f>COUNTIFS('Youth Roster'!M:M,"&gt;=10/1/2016",'Youth Roster'!M:M,"&lt;=10/31/2016")</f>
        <v>0</v>
      </c>
      <c r="G6" s="4">
        <f>COUNTIFS('Youth Roster'!M:M,"&gt;=11/1/2016",'Youth Roster'!M:M,"&lt;=11/30/2016")</f>
        <v>0</v>
      </c>
      <c r="H6" s="4">
        <f>COUNTIFS('Youth Roster'!M:M,"&gt;=12/1/2016",'Youth Roster'!M:M,"&lt;=12/31/2016")</f>
        <v>0</v>
      </c>
      <c r="I6" s="4">
        <f>COUNTIFS('Youth Roster'!M:M,"&gt;=1/1/2017",'Youth Roster'!M:M,"&lt;=1/31/2017")</f>
        <v>0</v>
      </c>
      <c r="J6" s="4">
        <f>COUNTIFS('Youth Roster'!M:M,"&gt;=2/1/2017",'Youth Roster'!M:M,"&lt;=2/28/2017")</f>
        <v>0</v>
      </c>
      <c r="K6" s="4">
        <f>COUNTIFS('Youth Roster'!M:M,"&gt;=3/1/2017",'Youth Roster'!M:M,"&lt;=3/31/2017")</f>
        <v>0</v>
      </c>
      <c r="L6" s="4">
        <f>COUNTIFS('Youth Roster'!M:M,"&gt;=4/1/2017",'Youth Roster'!M:M,"&lt;=4/30/2017")</f>
        <v>0</v>
      </c>
      <c r="M6" s="4">
        <f>COUNTIFS('Youth Roster'!M:M,"&gt;=5/1/2017",'Youth Roster'!M:M,"&lt;=5/31/2017")</f>
        <v>0</v>
      </c>
      <c r="N6" s="4">
        <f>COUNTIFS('Youth Roster'!M:M,"&gt;=6/1/2017",'Youth Roster'!M:M,"&lt;=6/30/2017")</f>
        <v>1</v>
      </c>
      <c r="O6">
        <f t="shared" si="0"/>
        <v>1</v>
      </c>
    </row>
    <row r="7" spans="1:17" ht="15" customHeight="1">
      <c r="A7" s="45" t="s">
        <v>33</v>
      </c>
      <c r="B7" s="45"/>
      <c r="C7" s="9"/>
      <c r="D7" s="9"/>
      <c r="E7" s="10"/>
      <c r="F7" s="10"/>
      <c r="G7" s="10"/>
      <c r="H7" s="10"/>
      <c r="I7" s="10"/>
      <c r="J7" s="10"/>
      <c r="K7" s="10"/>
      <c r="L7" s="10"/>
      <c r="M7" s="10"/>
      <c r="N7" s="10"/>
      <c r="O7" s="9"/>
    </row>
    <row r="8" spans="1:17" ht="30">
      <c r="B8" s="3" t="s">
        <v>38</v>
      </c>
      <c r="C8">
        <f>COUNTIF( 'Youth Roster'!C:C,"&lt;=7/31/2016")</f>
        <v>0</v>
      </c>
      <c r="D8">
        <f>COUNTIFS('Youth Roster'!C:C,"&gt;=8/1/2016",'Youth Roster'!C:C,"&lt;=8/31/2016")</f>
        <v>1</v>
      </c>
      <c r="E8" s="4">
        <f>COUNTIFS('Youth Roster'!C:C,"&gt;=9/1/2016",'Youth Roster'!C:C,"&lt;=9/30/2016")</f>
        <v>0</v>
      </c>
      <c r="F8" s="4">
        <f>COUNTIFS('Youth Roster'!C:C,"&gt;=10/1/2016",'Youth Roster'!C:C,"&lt;=10/31/2016")</f>
        <v>0</v>
      </c>
      <c r="G8" s="4">
        <f>COUNTIFS('Youth Roster'!C:C,"&gt;=11/1/2016",'Youth Roster'!C:C,"&lt;=11/30/2016")</f>
        <v>0</v>
      </c>
      <c r="H8" s="4">
        <f>COUNTIFS('Youth Roster'!C:C,"&gt;=12/1/2016",'Youth Roster'!C:C,"&lt;=12/31/2016")</f>
        <v>0</v>
      </c>
      <c r="I8" s="4">
        <f>COUNTIFS('Youth Roster'!C:C,"&gt;=1/1/2017",'Youth Roster'!C:C,"&lt;=1/31/2017")</f>
        <v>0</v>
      </c>
      <c r="J8" s="4">
        <f>COUNTIFS('Youth Roster'!C:C,"&gt;=2/1/2017",'Youth Roster'!C:C,"&lt;=2/28/2017")</f>
        <v>0</v>
      </c>
      <c r="K8" s="4">
        <f>COUNTIFS('Youth Roster'!C:C,"&gt;=3/1/2017",'Youth Roster'!C:C,"&lt;=3/31/2017")</f>
        <v>0</v>
      </c>
      <c r="L8" s="4">
        <f>COUNTIFS('Youth Roster'!C:C,"&gt;=4/1/2017",'Youth Roster'!C:C,"&lt;=4/30/2017")</f>
        <v>0</v>
      </c>
      <c r="M8" s="4">
        <f>COUNTIFS('Youth Roster'!C:C,"&gt;=5/1/2017",'Youth Roster'!C:C,"&lt;=5/31/2017")</f>
        <v>0</v>
      </c>
      <c r="N8" s="4">
        <f>COUNTIFS('Youth Roster'!C:C,"&gt;=6/1/2017",'Youth Roster'!C:C,"&lt;=6/30/2017")</f>
        <v>0</v>
      </c>
      <c r="O8">
        <f t="shared" si="0"/>
        <v>1</v>
      </c>
    </row>
    <row r="9" spans="1:17" ht="15" hidden="1" customHeight="1">
      <c r="B9" s="3"/>
      <c r="C9">
        <f>C8</f>
        <v>0</v>
      </c>
      <c r="D9">
        <f t="shared" ref="D9:N9" si="1">C9+D8</f>
        <v>1</v>
      </c>
      <c r="E9" s="4">
        <f t="shared" si="1"/>
        <v>1</v>
      </c>
      <c r="F9">
        <f t="shared" si="1"/>
        <v>1</v>
      </c>
      <c r="G9">
        <f t="shared" si="1"/>
        <v>1</v>
      </c>
      <c r="H9" s="4">
        <f t="shared" si="1"/>
        <v>1</v>
      </c>
      <c r="I9" s="4">
        <f t="shared" si="1"/>
        <v>1</v>
      </c>
      <c r="J9" s="4">
        <f t="shared" si="1"/>
        <v>1</v>
      </c>
      <c r="K9" s="4">
        <f t="shared" si="1"/>
        <v>1</v>
      </c>
      <c r="L9" s="4">
        <f t="shared" si="1"/>
        <v>1</v>
      </c>
      <c r="M9" s="4">
        <f t="shared" si="1"/>
        <v>1</v>
      </c>
      <c r="N9" s="4">
        <f t="shared" si="1"/>
        <v>1</v>
      </c>
    </row>
    <row r="10" spans="1:17" ht="45">
      <c r="B10" s="3" t="s">
        <v>37</v>
      </c>
      <c r="C10">
        <f>COUNTIF( 'Youth Roster'!D:D,"&lt;=7/31/2016")</f>
        <v>0</v>
      </c>
      <c r="D10">
        <f>COUNTIFS('Youth Roster'!D:D,"&gt;=8/1/2016",'Youth Roster'!D:D,"&lt;=8/31/2016")</f>
        <v>1</v>
      </c>
      <c r="E10" s="4">
        <f>COUNTIFS('Youth Roster'!D:D,"&gt;=9/1/2016",'Youth Roster'!D:D,"&lt;=9/30/2016")</f>
        <v>0</v>
      </c>
      <c r="F10" s="4">
        <f>COUNTIFS('Youth Roster'!D:D,"&gt;=10/1/2016",'Youth Roster'!D:D,"&lt;=10/31/2016")</f>
        <v>0</v>
      </c>
      <c r="G10" s="4">
        <f>COUNTIFS('Youth Roster'!D:D,"&gt;=11/1/2016",'Youth Roster'!D:D,"&lt;=11/30/2016")</f>
        <v>0</v>
      </c>
      <c r="H10" s="4">
        <f>COUNTIFS('Youth Roster'!D:D,"&gt;=12/1/2016",'Youth Roster'!D:D,"&lt;=12/31/2016")</f>
        <v>0</v>
      </c>
      <c r="I10" s="4">
        <f>COUNTIFS('Youth Roster'!D:D,"&gt;=1/1/2017",'Youth Roster'!D:D,"&lt;=1/31/2017")</f>
        <v>0</v>
      </c>
      <c r="J10" s="4">
        <f>COUNTIFS('Youth Roster'!D:D,"&gt;=2/1/2017",'Youth Roster'!D:D,"&lt;=2/28/2017")</f>
        <v>0</v>
      </c>
      <c r="K10" s="4">
        <f>COUNTIFS('Youth Roster'!D:D,"&gt;=3/1/2017",'Youth Roster'!D:D,"&lt;=3/31/2017")</f>
        <v>0</v>
      </c>
      <c r="L10" s="4">
        <f>COUNTIFS('Youth Roster'!D:D,"&gt;=4/1/2017",'Youth Roster'!D:D,"&lt;=4/30/2017")</f>
        <v>0</v>
      </c>
      <c r="M10" s="4">
        <f>COUNTIFS('Youth Roster'!D:D,"&gt;=5/1/2017",'Youth Roster'!D:D,"&lt;=5/31/2017")</f>
        <v>0</v>
      </c>
      <c r="N10" s="4">
        <f>COUNTIFS('Youth Roster'!D:D,"&gt;=6/1/2017",'Youth Roster'!D:D,"&lt;=6/30/2017")</f>
        <v>0</v>
      </c>
      <c r="O10">
        <f t="shared" si="0"/>
        <v>1</v>
      </c>
      <c r="Q10" s="5"/>
    </row>
    <row r="11" spans="1:17" ht="45">
      <c r="B11" s="3" t="s">
        <v>34</v>
      </c>
      <c r="C11">
        <f>C13+C14-D14-E14-F14-G14-H14-I14-J14-K14-L14-M14-N14</f>
        <v>0</v>
      </c>
      <c r="D11">
        <f>COUNTIFS('Youth Roster'!F:F,"&gt;=8/1/2016",'Youth Roster'!F:F,"&lt;=8/31/2016")</f>
        <v>0</v>
      </c>
      <c r="E11" s="4">
        <f>COUNTIFS('Youth Roster'!F:F,"&gt;=9/1/2016",'Youth Roster'!F:F,"&lt;=9/30/2016")</f>
        <v>0</v>
      </c>
      <c r="F11" s="4">
        <f>COUNTIFS('Youth Roster'!F:F,"&gt;=10/1/2016",'Youth Roster'!F:F,"&lt;=10/31/2016")</f>
        <v>1</v>
      </c>
      <c r="G11" s="4">
        <f>COUNTIFS('Youth Roster'!F:F,"&gt;=11/1/2016",'Youth Roster'!F:F,"&lt;=11/30/2016")</f>
        <v>0</v>
      </c>
      <c r="H11" s="4">
        <f>COUNTIFS('Youth Roster'!F:F,"&gt;=12/1/2016",'Youth Roster'!F:F,"&lt;=12/31/2016")</f>
        <v>0</v>
      </c>
      <c r="I11" s="4">
        <f>COUNTIFS('Youth Roster'!F:F,"&gt;=1/1/2017",'Youth Roster'!F:F,"&lt;=1/31/2017")</f>
        <v>0</v>
      </c>
      <c r="J11" s="4">
        <f>COUNTIFS('Youth Roster'!F:F,"&gt;=2/1/2017",'Youth Roster'!F:F,"&lt;=2/28/2017")</f>
        <v>0</v>
      </c>
      <c r="K11" s="4">
        <f>COUNTIFS('Youth Roster'!F:F,"&gt;=3/1/2017",'Youth Roster'!F:F,"&lt;=3/31/2017")</f>
        <v>0</v>
      </c>
      <c r="L11" s="4">
        <f>COUNTIFS('Youth Roster'!F:F,"&gt;=4/1/2017",'Youth Roster'!F:F,"&lt;=4/30/2017")</f>
        <v>0</v>
      </c>
      <c r="M11" s="4">
        <f>COUNTIFS('Youth Roster'!F:F,"&gt;=5/1/2017",'Youth Roster'!F:F,"&lt;=5/31/2017")</f>
        <v>0</v>
      </c>
      <c r="N11" s="4">
        <f>COUNTIFS('Youth Roster'!F:F,"&gt;=6/1/2017",'Youth Roster'!F:F,"&lt;=6/30/2017")</f>
        <v>0</v>
      </c>
      <c r="O11">
        <f t="shared" si="0"/>
        <v>1</v>
      </c>
      <c r="Q11" s="5"/>
    </row>
    <row r="12" spans="1:17" ht="15" hidden="1" customHeight="1">
      <c r="B12" s="3"/>
      <c r="C12">
        <f>C11</f>
        <v>0</v>
      </c>
      <c r="D12">
        <f>C12+D11</f>
        <v>0</v>
      </c>
      <c r="E12" s="4">
        <f>D12+E11</f>
        <v>0</v>
      </c>
      <c r="F12">
        <f>E12+F11</f>
        <v>1</v>
      </c>
      <c r="G12">
        <f t="shared" ref="G12:J12" si="2">F12+G11</f>
        <v>1</v>
      </c>
      <c r="H12" s="4">
        <f t="shared" si="2"/>
        <v>1</v>
      </c>
      <c r="I12">
        <f t="shared" si="2"/>
        <v>1</v>
      </c>
      <c r="J12">
        <f t="shared" si="2"/>
        <v>1</v>
      </c>
      <c r="K12">
        <f>J12+K11</f>
        <v>1</v>
      </c>
      <c r="L12" s="4">
        <f>K12+L11</f>
        <v>1</v>
      </c>
      <c r="M12">
        <f>L12+M11</f>
        <v>1</v>
      </c>
      <c r="N12">
        <f t="shared" ref="N12" si="3">M12+N11</f>
        <v>1</v>
      </c>
      <c r="Q12" s="5"/>
    </row>
    <row r="13" spans="1:17" ht="15" hidden="1" customHeight="1">
      <c r="B13" s="3"/>
      <c r="C13">
        <f>COUNTIFS('Youth Roster'!F:F,"&lt;=7/31/2016", 'Youth Roster'!H:H,"")</f>
        <v>0</v>
      </c>
      <c r="E13" s="4"/>
      <c r="H13" s="4"/>
      <c r="I13" s="4"/>
      <c r="J13" s="4"/>
      <c r="K13" s="4"/>
      <c r="L13" s="4"/>
      <c r="M13" s="4"/>
      <c r="N13" s="4"/>
      <c r="Q13" s="5"/>
    </row>
    <row r="14" spans="1:17" ht="15" hidden="1" customHeight="1">
      <c r="B14" s="3"/>
      <c r="C14">
        <f>COUNTIFS('Youth Roster'!H:H,"&gt;=7/1/2016", 'Youth Roster'!H:H,"&lt;=6/30/2017")</f>
        <v>1</v>
      </c>
      <c r="D14">
        <f>COUNTIFS('Youth Roster'!H:H,"&gt;=8/1/2016", 'Youth Roster'!H:H,"&lt;=8/31/2016")</f>
        <v>0</v>
      </c>
      <c r="E14" s="4">
        <f>COUNTIFS('Youth Roster'!H:H,"&gt;=9/1/2016", 'Youth Roster'!H:H,"&lt;=9/30/2016")</f>
        <v>0</v>
      </c>
      <c r="F14">
        <f>COUNTIFS('Youth Roster'!H:H,"&gt;=10/1/2016", 'Youth Roster'!H:H,"&lt;=10/31/2016")</f>
        <v>0</v>
      </c>
      <c r="G14">
        <f>COUNTIFS('Youth Roster'!H:H,"&gt;=11/1/2016", 'Youth Roster'!H:H,"&lt;=11/30/2016")</f>
        <v>0</v>
      </c>
      <c r="H14" s="4">
        <f>COUNTIFS('Youth Roster'!H:H,"&gt;=12/1/2016", 'Youth Roster'!H:H,"&lt;=12/31/2016")</f>
        <v>0</v>
      </c>
      <c r="I14">
        <f>COUNTIFS('Youth Roster'!H:H,"&gt;=1/1/2017", 'Youth Roster'!H:H,"&lt;=1/31/2017")</f>
        <v>0</v>
      </c>
      <c r="J14">
        <f>COUNTIFS('Youth Roster'!H:H,"&gt;=2/1/2017", 'Youth Roster'!H:H,"&lt;=2/28/2017")</f>
        <v>1</v>
      </c>
      <c r="K14">
        <f>COUNTIFS('Youth Roster'!H:H,"&gt;=3/1/2017", 'Youth Roster'!H:H,"&lt;=3/31/2017")</f>
        <v>0</v>
      </c>
      <c r="L14" s="4">
        <f>COUNTIFS('Youth Roster'!H:H,"&gt;=4/1/2017", 'Youth Roster'!H:H,"&lt;=4/30/2017")</f>
        <v>0</v>
      </c>
      <c r="M14">
        <f>COUNTIFS('Youth Roster'!H:H,"&gt;=5/1/2017", 'Youth Roster'!H:H,"&lt;=5/31/2017")</f>
        <v>0</v>
      </c>
      <c r="N14">
        <f>COUNTIFS('Youth Roster'!H:H,"&gt;=6/1/2017", 'Youth Roster'!H:H,"&lt;=6/30/2017")</f>
        <v>0</v>
      </c>
      <c r="Q14" s="5"/>
    </row>
    <row r="15" spans="1:17" ht="15" hidden="1" customHeight="1">
      <c r="B15" s="3"/>
      <c r="E15" s="4"/>
      <c r="H15" s="4"/>
      <c r="L15" s="4"/>
      <c r="Q15" s="5"/>
    </row>
    <row r="16" spans="1:17" ht="15" customHeight="1">
      <c r="A16" s="45" t="s">
        <v>35</v>
      </c>
      <c r="B16" s="45"/>
      <c r="C16" s="9"/>
      <c r="D16" s="9"/>
      <c r="E16" s="10"/>
      <c r="F16" s="10"/>
      <c r="G16" s="10"/>
      <c r="H16" s="10"/>
      <c r="I16" s="10"/>
      <c r="J16" s="10"/>
      <c r="K16" s="10"/>
      <c r="L16" s="10"/>
      <c r="M16" s="10"/>
      <c r="N16" s="10"/>
      <c r="O16" s="9"/>
    </row>
    <row r="17" spans="2:15" ht="60">
      <c r="B17" s="3" t="s">
        <v>69</v>
      </c>
      <c r="C17">
        <f>COUNTIFS('Youth Roster'!H:H,"&gt;=7/1/2016",'Youth Roster'!H:H,"&lt;=7/31/2016")</f>
        <v>0</v>
      </c>
      <c r="D17">
        <f>COUNTIFS('Youth Roster'!H:H,"&gt;=8/1/2016",'Youth Roster'!H:H,"&lt;=8/31/2016")</f>
        <v>0</v>
      </c>
      <c r="E17" s="4">
        <f>COUNTIFS('Youth Roster'!H:H,"&gt;=9/1/2016",'Youth Roster'!H:H,"&lt;=9/30/2016")</f>
        <v>0</v>
      </c>
      <c r="F17" s="4">
        <f>COUNTIFS('Youth Roster'!H:H,"&gt;=10/1/2016",'Youth Roster'!H:H,"&lt;=10/31/2016")</f>
        <v>0</v>
      </c>
      <c r="G17" s="4">
        <f>COUNTIFS('Youth Roster'!H:H,"&gt;=11/1/2016",'Youth Roster'!H:H,"&lt;=11/30/2016")</f>
        <v>0</v>
      </c>
      <c r="H17" s="4">
        <f>COUNTIFS('Youth Roster'!H:H,"&gt;=12/1/2016",'Youth Roster'!H:H,"&lt;=12/31/2016")</f>
        <v>0</v>
      </c>
      <c r="I17" s="4">
        <f>COUNTIFS('Youth Roster'!H:H,"&gt;=1/1/2017",'Youth Roster'!H:H,"&lt;=1/31/2017")</f>
        <v>0</v>
      </c>
      <c r="J17" s="4">
        <f>COUNTIFS('Youth Roster'!H:H,"&gt;=2/1/2017",'Youth Roster'!H:H,"&lt;=2/28/2017")</f>
        <v>1</v>
      </c>
      <c r="K17" s="4">
        <f>COUNTIFS('Youth Roster'!H:H,"&gt;=3/1/2017",'Youth Roster'!H:H,"&lt;=3/31/2017")</f>
        <v>0</v>
      </c>
      <c r="L17" s="4">
        <f>COUNTIFS('Youth Roster'!H:H,"&gt;=4/1/2017",'Youth Roster'!H:H,"&lt;=4/30/2017")</f>
        <v>0</v>
      </c>
      <c r="M17" s="4">
        <f>COUNTIFS('Youth Roster'!H:H,"&gt;=5/1/2017",'Youth Roster'!H:H,"&lt;=5/31/2017")</f>
        <v>0</v>
      </c>
      <c r="N17" s="4">
        <f>COUNTIFS('Youth Roster'!H:H,"&gt;=6/1/2017",'Youth Roster'!H:H,"&lt;=6/30/2017")</f>
        <v>0</v>
      </c>
      <c r="O17">
        <f t="shared" si="0"/>
        <v>1</v>
      </c>
    </row>
    <row r="18" spans="2:15" ht="45">
      <c r="B18" s="3" t="s">
        <v>36</v>
      </c>
      <c r="C18">
        <f>COUNTIF( 'Youth Roster'!I:I,"&lt;=7/31/2016")</f>
        <v>0</v>
      </c>
      <c r="D18" s="4">
        <f>COUNTIFS('Youth Roster'!I:I,"&gt;=8/1/2016",'Youth Roster'!I:I,"&lt;=8/31/2016")</f>
        <v>0</v>
      </c>
      <c r="E18" s="4">
        <f>COUNTIFS('Youth Roster'!I:I,"&gt;=9/1/2016",'Youth Roster'!I:I,"&lt;=9/30/2016")</f>
        <v>0</v>
      </c>
      <c r="F18" s="4">
        <f>COUNTIFS('Youth Roster'!I:I,"&gt;=10/1/2016",'Youth Roster'!I:I,"&lt;=10/31/2016")</f>
        <v>0</v>
      </c>
      <c r="G18" s="4">
        <f>COUNTIFS('Youth Roster'!I:I,"&gt;=11/1/2016",'Youth Roster'!I:I,"&lt;=11/30/2016")</f>
        <v>0</v>
      </c>
      <c r="H18" s="4">
        <f>COUNTIFS('Youth Roster'!I:I,"&gt;=12/1/2016",'Youth Roster'!I:I,"&lt;=12/31/2016")</f>
        <v>0</v>
      </c>
      <c r="I18" s="4">
        <f>COUNTIFS('Youth Roster'!I:I,"&gt;=1/1/2017",'Youth Roster'!I:I,"&lt;=1/31/2017")</f>
        <v>0</v>
      </c>
      <c r="J18" s="4">
        <f>COUNTIFS('Youth Roster'!I:I,"&gt;=2/1/2017",'Youth Roster'!I:I,"&lt;=2/28/2017")</f>
        <v>1</v>
      </c>
      <c r="K18" s="4">
        <f>COUNTIFS('Youth Roster'!I:I,"&gt;=3/1/2017",'Youth Roster'!I:I,"&lt;=3/31/2017")</f>
        <v>0</v>
      </c>
      <c r="L18" s="4">
        <f>COUNTIFS('Youth Roster'!I:I,"&gt;=4/1/2017",'Youth Roster'!I:I,"&lt;=4/30/2017")</f>
        <v>0</v>
      </c>
      <c r="M18" s="4">
        <f>COUNTIFS('Youth Roster'!I:I,"&gt;=5/1/2017",'Youth Roster'!I:I,"&lt;=5/31/2017")</f>
        <v>0</v>
      </c>
      <c r="N18" s="4">
        <f>COUNTIFS('Youth Roster'!I:I,"&gt;=6/1/2017",'Youth Roster'!I:I,"&lt;=6/30/2017")</f>
        <v>0</v>
      </c>
      <c r="O18">
        <f t="shared" si="0"/>
        <v>1</v>
      </c>
    </row>
    <row r="19" spans="2:15" ht="30">
      <c r="B19" s="3" t="s">
        <v>74</v>
      </c>
      <c r="C19">
        <f>COUNTIF( 'Youth Roster'!K:K,"&lt;=7/31/2016")</f>
        <v>0</v>
      </c>
      <c r="D19" s="4">
        <f>COUNTIFS('Youth Roster'!K:K,"&gt;=8/1/2016",'Youth Roster'!K:K,"&lt;=8/31/2016")</f>
        <v>0</v>
      </c>
      <c r="E19" s="4">
        <f>COUNTIFS('Youth Roster'!K:K,"&gt;=9/1/2016",'Youth Roster'!K:K,"&lt;=9/30/2016")</f>
        <v>0</v>
      </c>
      <c r="F19" s="4">
        <f>COUNTIFS('Youth Roster'!K:K,"&gt;=10/1/2016",'Youth Roster'!K:K,"&lt;=10/31/2016")</f>
        <v>0</v>
      </c>
      <c r="G19" s="4">
        <f>COUNTIFS('Youth Roster'!K:K,"&gt;=11/1/2016",'Youth Roster'!K:K,"&lt;=11/30/2016")</f>
        <v>0</v>
      </c>
      <c r="H19" s="4">
        <f>COUNTIFS('Youth Roster'!K:K,"&gt;=12/1/2016",'Youth Roster'!K:K,"&lt;=12/31/2016")</f>
        <v>0</v>
      </c>
      <c r="I19" s="4">
        <f>COUNTIFS('Youth Roster'!K:K,"&gt;=1/1/2017",'Youth Roster'!K:K,"&lt;=1/31/2017")</f>
        <v>0</v>
      </c>
      <c r="J19" s="4">
        <f>COUNTIFS('Youth Roster'!K:K,"&gt;=2/1/2017",'Youth Roster'!K:K,"&lt;=2/28/2017")</f>
        <v>0</v>
      </c>
      <c r="K19" s="4">
        <f>COUNTIFS('Youth Roster'!K:K,"&gt;=3/1/2017",'Youth Roster'!K:K,"&lt;=3/31/2017")</f>
        <v>1</v>
      </c>
      <c r="L19" s="4">
        <f>COUNTIFS('Youth Roster'!K:K,"&gt;=4/1/2017",'Youth Roster'!K:K,"&lt;=4/30/2017")</f>
        <v>0</v>
      </c>
      <c r="M19" s="4">
        <f>COUNTIFS('Youth Roster'!K:K,"&gt;=5/1/2017",'Youth Roster'!K:K,"&lt;=5/31/2017")</f>
        <v>0</v>
      </c>
      <c r="N19" s="4">
        <f>COUNTIFS('Youth Roster'!K:K,"&gt;=6/1/2017",'Youth Roster'!K:K,"&lt;=6/30/2017")</f>
        <v>0</v>
      </c>
      <c r="O19">
        <f t="shared" si="0"/>
        <v>1</v>
      </c>
    </row>
    <row r="20" spans="2:15" ht="75">
      <c r="B20" s="3" t="s">
        <v>75</v>
      </c>
      <c r="C20">
        <f>COUNTIF( 'Youth Roster'!L:L,"&lt;=7/31/2016")</f>
        <v>0</v>
      </c>
      <c r="D20" s="4">
        <f>COUNTIFS('Youth Roster'!L:L,"&gt;=8/1/2016",'Youth Roster'!L:L,"&lt;=8/31/2016")</f>
        <v>0</v>
      </c>
      <c r="E20" s="4">
        <f>COUNTIFS('Youth Roster'!L:L,"&gt;=9/1/2016",'Youth Roster'!L:L,"&lt;=9/30/2016")</f>
        <v>0</v>
      </c>
      <c r="F20" s="4">
        <f>COUNTIFS('Youth Roster'!L:L,"&gt;=10/1/2016",'Youth Roster'!L:L,"&lt;=10/31/2016")</f>
        <v>0</v>
      </c>
      <c r="G20" s="4">
        <f>COUNTIFS('Youth Roster'!L:L,"&gt;=11/1/2016",'Youth Roster'!L:L,"&lt;=11/30/2016")</f>
        <v>0</v>
      </c>
      <c r="H20" s="4">
        <f>COUNTIFS('Youth Roster'!L:L,"&gt;=12/1/2016",'Youth Roster'!L:L,"&lt;=12/31/2016")</f>
        <v>0</v>
      </c>
      <c r="I20" s="4">
        <f>COUNTIFS('Youth Roster'!L:L,"&gt;=1/1/2017",'Youth Roster'!L:L,"&lt;=1/31/2017")</f>
        <v>0</v>
      </c>
      <c r="J20" s="4">
        <f>COUNTIFS('Youth Roster'!L:L,"&gt;=2/1/2017",'Youth Roster'!L:L,"&lt;=2/28/2017")</f>
        <v>0</v>
      </c>
      <c r="K20" s="4">
        <f>COUNTIFS('Youth Roster'!L:L,"&gt;=3/1/2017",'Youth Roster'!L:L,"&lt;=3/31/2017")</f>
        <v>0</v>
      </c>
      <c r="L20" s="4">
        <f>COUNTIFS('Youth Roster'!L:L,"&gt;=4/1/2017",'Youth Roster'!L:L,"&lt;=4/30/2017")</f>
        <v>0</v>
      </c>
      <c r="M20" s="4">
        <f>COUNTIFS('Youth Roster'!L:L,"&gt;=5/1/2017",'Youth Roster'!L:L,"&lt;=5/31/2017")</f>
        <v>1</v>
      </c>
      <c r="N20" s="4">
        <f>COUNTIFS('Youth Roster'!L:L,"&gt;=6/1/2017",'Youth Roster'!L:L,"&lt;=6/30/2017")</f>
        <v>0</v>
      </c>
      <c r="O20">
        <f t="shared" si="0"/>
        <v>1</v>
      </c>
    </row>
  </sheetData>
  <sheetProtection algorithmName="SHA-512" hashValue="YXL3dUNgxJ1CpofQcoHpmPYC+l08JvXe/LbEnCQweu4CC9OZZXnLj/1Q/dHOjvivWuCNQu2EcdTvi+2yxOfC9g==" saltValue="OMjMjvH66GSnBdx+00Sr5g==" spinCount="100000" sheet="1" objects="1" scenarios="1" selectLockedCells="1" selectUnlockedCells="1"/>
  <mergeCells count="4">
    <mergeCell ref="A2:B2"/>
    <mergeCell ref="A7:B7"/>
    <mergeCell ref="A16:B16"/>
    <mergeCell ref="O1:O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 Dashboard</vt:lpstr>
      <vt:lpstr>Youth Roster</vt:lpstr>
      <vt:lpstr>Leader Roster</vt:lpstr>
      <vt:lpstr>Impact Reporting Aid</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Mark Lindberg</cp:lastModifiedBy>
  <dcterms:created xsi:type="dcterms:W3CDTF">2016-05-27T16:56:00Z</dcterms:created>
  <dcterms:modified xsi:type="dcterms:W3CDTF">2016-08-17T19:07:09Z</dcterms:modified>
  <cp:category/>
</cp:coreProperties>
</file>